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4020" windowHeight="16180" tabRatio="500" firstSheet="0" activeTab="0" autoFilterDateGrouping="1"/>
  </bookViews>
  <sheets>
    <sheet name="VULN-Tracker" sheetId="1" state="visible" r:id="rId1"/>
    <sheet name="Dashboard &amp; KPIs" sheetId="2" state="visible" r:id="rId2"/>
    <sheet name="Patch-Tuesday-Planer" sheetId="3" state="visible" r:id="rId3"/>
    <sheet name="RACI &amp; Eskalation" sheetId="4" state="visible" r:id="rId4"/>
    <sheet name="Audit-Checkliste" sheetId="5" state="visible" r:id="rId5"/>
  </sheets>
  <definedNames>
    <definedName name="_xlnm._FilterDatabase" localSheetId="0" hidden="1">'VULN-Tracker'!$A$19:$V$55</definedName>
    <definedName name="_xlnm.Print_Titles" localSheetId="0">'VULN-Tracker'!$1:$19</definedName>
  </definedNames>
  <calcPr calcId="191029" fullCalcOnLoad="1" iterateDelta="0.0001"/>
</workbook>
</file>

<file path=xl/styles.xml><?xml version="1.0" encoding="utf-8"?>
<styleSheet xmlns="http://schemas.openxmlformats.org/spreadsheetml/2006/main">
  <numFmts count="0"/>
  <fonts count="55">
    <font>
      <name val="Calibri"/>
      <charset val="1"/>
      <family val="2"/>
      <color theme="1"/>
      <sz val="11"/>
    </font>
    <font>
      <name val="Arial"/>
      <family val="2"/>
      <b val="1"/>
      <color rgb="FFFFFFFF"/>
      <sz val="11"/>
    </font>
    <font>
      <name val="Arial"/>
      <family val="2"/>
      <b val="1"/>
      <color rgb="FFCBD5E1"/>
      <sz val="8"/>
    </font>
    <font>
      <name val="Arial"/>
      <family val="2"/>
      <b val="1"/>
      <color rgb="FFFFFFFF"/>
      <sz val="9"/>
    </font>
    <font>
      <name val="Arial"/>
      <family val="2"/>
      <b val="1"/>
      <color rgb="FF1E3A8A"/>
      <sz val="9"/>
    </font>
    <font>
      <name val="Arial"/>
      <family val="2"/>
      <i val="1"/>
      <color rgb="FF1E293B"/>
      <sz val="9"/>
    </font>
    <font>
      <name val="Arial"/>
      <family val="2"/>
      <b val="1"/>
      <color rgb="FFFFFFFF"/>
      <sz val="8"/>
    </font>
    <font>
      <name val="Arial"/>
      <family val="2"/>
      <b val="1"/>
      <color rgb="FF991B1B"/>
      <sz val="9"/>
    </font>
    <font>
      <name val="Arial"/>
      <family val="2"/>
      <color rgb="FF991B1B"/>
      <sz val="9"/>
    </font>
    <font>
      <name val="Arial"/>
      <family val="2"/>
      <i val="1"/>
      <color rgb="FF991B1B"/>
      <sz val="8"/>
    </font>
    <font>
      <name val="Arial"/>
      <family val="2"/>
      <b val="1"/>
      <color rgb="FF9A3412"/>
      <sz val="9"/>
    </font>
    <font>
      <name val="Arial"/>
      <family val="2"/>
      <color rgb="FF9A3412"/>
      <sz val="9"/>
    </font>
    <font>
      <name val="Arial"/>
      <family val="2"/>
      <i val="1"/>
      <color rgb="FF9A3412"/>
      <sz val="8"/>
    </font>
    <font>
      <name val="Arial"/>
      <family val="2"/>
      <b val="1"/>
      <color rgb="FF854D0E"/>
      <sz val="9"/>
    </font>
    <font>
      <name val="Arial"/>
      <family val="2"/>
      <color rgb="FF854D0E"/>
      <sz val="9"/>
    </font>
    <font>
      <name val="Arial"/>
      <family val="2"/>
      <i val="1"/>
      <color rgb="FF854D0E"/>
      <sz val="8"/>
    </font>
    <font>
      <name val="Arial"/>
      <family val="2"/>
      <b val="1"/>
      <color rgb="FF166534"/>
      <sz val="9"/>
    </font>
    <font>
      <name val="Arial"/>
      <family val="2"/>
      <color rgb="FF166534"/>
      <sz val="9"/>
    </font>
    <font>
      <name val="Arial"/>
      <family val="2"/>
      <i val="1"/>
      <color rgb="FF166534"/>
      <sz val="8"/>
    </font>
    <font>
      <name val="Arial"/>
      <family val="2"/>
      <b val="1"/>
      <color rgb="FF1E3A8A"/>
      <sz val="7.5"/>
    </font>
    <font>
      <name val="Arial"/>
      <family val="2"/>
      <b val="1"/>
      <color rgb="FF065F46"/>
      <sz val="7.5"/>
    </font>
    <font>
      <name val="Arial"/>
      <family val="2"/>
      <b val="1"/>
      <color rgb="FF7C3AED"/>
      <sz val="7.5"/>
    </font>
    <font>
      <name val="Arial"/>
      <family val="2"/>
      <b val="1"/>
      <color rgb="FF92400E"/>
      <sz val="7.5"/>
    </font>
    <font>
      <name val="Arial"/>
      <family val="2"/>
      <b val="1"/>
      <color rgb="FF475569"/>
      <sz val="7.5"/>
    </font>
    <font>
      <name val="Arial"/>
      <family val="2"/>
      <b val="1"/>
      <color rgb="FF854D0E"/>
      <sz val="7.5"/>
    </font>
    <font>
      <name val="Arial"/>
      <family val="2"/>
      <b val="1"/>
      <color rgb="FF1E293B"/>
      <sz val="9"/>
    </font>
    <font>
      <name val="Arial"/>
      <family val="2"/>
      <color rgb="FF1E293B"/>
      <sz val="9"/>
    </font>
    <font>
      <name val="Arial"/>
      <family val="2"/>
      <b val="1"/>
      <color rgb="FF991B1B"/>
      <sz val="14"/>
    </font>
    <font>
      <name val="Arial"/>
      <family val="2"/>
      <i val="1"/>
      <color rgb="FF991B1B"/>
      <sz val="9"/>
    </font>
    <font>
      <name val="Arial"/>
      <family val="2"/>
      <b val="1"/>
      <color rgb="FF9A3412"/>
      <sz val="14"/>
    </font>
    <font>
      <name val="Arial"/>
      <family val="2"/>
      <i val="1"/>
      <color rgb="FF9A3412"/>
      <sz val="9"/>
    </font>
    <font>
      <name val="Arial"/>
      <family val="2"/>
      <b val="1"/>
      <color rgb="FF854D0E"/>
      <sz val="14"/>
    </font>
    <font>
      <name val="Arial"/>
      <family val="2"/>
      <i val="1"/>
      <color rgb="FF854D0E"/>
      <sz val="9"/>
    </font>
    <font>
      <name val="Arial"/>
      <family val="2"/>
      <b val="1"/>
      <color rgb="FF166534"/>
      <sz val="14"/>
    </font>
    <font>
      <name val="Arial"/>
      <family val="2"/>
      <i val="1"/>
      <color rgb="FF166534"/>
      <sz val="9"/>
    </font>
    <font>
      <name val="Arial"/>
      <family val="2"/>
      <b val="1"/>
      <color rgb="FF4C1D95"/>
      <sz val="9"/>
    </font>
    <font>
      <name val="Arial"/>
      <family val="2"/>
      <b val="1"/>
      <color rgb="FF4C1D95"/>
      <sz val="14"/>
    </font>
    <font>
      <name val="Arial"/>
      <family val="2"/>
      <i val="1"/>
      <color rgb="FF4C1D95"/>
      <sz val="9"/>
    </font>
    <font>
      <name val="Arial"/>
      <family val="2"/>
      <i val="1"/>
      <color rgb="FF4C1D95"/>
      <sz val="8"/>
    </font>
    <font>
      <name val="Arial"/>
      <family val="2"/>
      <b val="1"/>
      <color rgb="FF1E3A8A"/>
      <sz val="14"/>
    </font>
    <font>
      <name val="Arial"/>
      <family val="2"/>
      <i val="1"/>
      <color rgb="FF1E3A8A"/>
      <sz val="9"/>
    </font>
    <font>
      <name val="Arial"/>
      <family val="2"/>
      <i val="1"/>
      <color rgb="FF1E3A8A"/>
      <sz val="8"/>
    </font>
    <font>
      <name val="Arial"/>
      <family val="2"/>
      <b val="1"/>
      <color rgb="FF991B1B"/>
      <sz val="12"/>
    </font>
    <font>
      <name val="Arial"/>
      <family val="2"/>
      <b val="1"/>
      <color rgb="FF9A3412"/>
      <sz val="12"/>
    </font>
    <font>
      <name val="Arial"/>
      <family val="2"/>
      <b val="1"/>
      <color rgb="FF166534"/>
      <sz val="12"/>
    </font>
    <font>
      <name val="Arial"/>
      <family val="2"/>
      <b val="1"/>
      <color rgb="FF1E293B"/>
      <sz val="11"/>
    </font>
    <font>
      <name val="Arial"/>
      <family val="2"/>
      <color rgb="FF1E3A8A"/>
      <sz val="9"/>
    </font>
    <font>
      <name val="Arial"/>
      <family val="2"/>
      <b val="1"/>
      <color rgb="FF7C2D12"/>
      <sz val="9"/>
    </font>
    <font>
      <name val="Arial"/>
      <family val="2"/>
      <b val="1"/>
      <color rgb="FF475569"/>
      <sz val="9"/>
    </font>
    <font>
      <name val="Arial"/>
      <family val="2"/>
      <i val="1"/>
      <color rgb="FF475569"/>
      <sz val="8"/>
    </font>
    <font>
      <name val="Arial"/>
      <family val="2"/>
      <color rgb="FF475569"/>
      <sz val="8"/>
    </font>
    <font>
      <name val="Arial"/>
      <family val="2"/>
      <b val="1"/>
      <color rgb="FF92400E"/>
      <sz val="9"/>
    </font>
    <font>
      <name val="Arial"/>
      <family val="2"/>
      <b val="1"/>
      <color rgb="FF0F172A"/>
      <sz val="9"/>
    </font>
    <font>
      <name val="Arial"/>
      <family val="2"/>
      <color rgb="FF475569"/>
      <sz val="9"/>
    </font>
    <font>
      <name val="Arial"/>
      <family val="2"/>
      <i val="1"/>
      <color rgb="FF475569"/>
      <sz val="9"/>
    </font>
  </fonts>
  <fills count="23">
    <fill>
      <patternFill/>
    </fill>
    <fill>
      <patternFill patternType="gray125"/>
    </fill>
    <fill>
      <patternFill patternType="solid">
        <fgColor rgb="FF0C1B35"/>
        <bgColor rgb="FF0F172A"/>
      </patternFill>
    </fill>
    <fill>
      <patternFill patternType="solid">
        <fgColor rgb="FF1E3A8A"/>
        <bgColor rgb="FF1E293B"/>
      </patternFill>
    </fill>
    <fill>
      <patternFill patternType="solid">
        <fgColor rgb="FFF8FAFC"/>
        <bgColor rgb="FFFFFFFF"/>
      </patternFill>
    </fill>
    <fill>
      <patternFill patternType="solid">
        <fgColor rgb="FFEFF6FF"/>
        <bgColor rgb="FFF5F3FF"/>
      </patternFill>
    </fill>
    <fill>
      <patternFill patternType="solid">
        <fgColor rgb="FFFFFFFF"/>
        <bgColor rgb="FFF8FAFC"/>
      </patternFill>
    </fill>
    <fill>
      <patternFill patternType="solid">
        <fgColor rgb="FF475569"/>
        <bgColor rgb="FF1E3A8A"/>
      </patternFill>
    </fill>
    <fill>
      <patternFill patternType="solid">
        <fgColor rgb="FFFEE2E2"/>
        <bgColor rgb="FFFFEDD5"/>
      </patternFill>
    </fill>
    <fill>
      <patternFill patternType="solid">
        <fgColor rgb="FFFFF7ED"/>
        <bgColor rgb="FFFEFCE8"/>
      </patternFill>
    </fill>
    <fill>
      <patternFill patternType="solid">
        <fgColor rgb="FFFEFCE8"/>
        <bgColor rgb="FFFFF7ED"/>
      </patternFill>
    </fill>
    <fill>
      <patternFill patternType="solid">
        <fgColor rgb="FFDCFCE7"/>
        <bgColor rgb="FFEFF6FF"/>
      </patternFill>
    </fill>
    <fill>
      <patternFill patternType="solid">
        <fgColor rgb="FF93C5FD"/>
        <bgColor rgb="FFC4B5FD"/>
      </patternFill>
    </fill>
    <fill>
      <patternFill patternType="solid">
        <fgColor rgb="FF86EFAC"/>
        <bgColor rgb="FF93C5FD"/>
      </patternFill>
    </fill>
    <fill>
      <patternFill patternType="solid">
        <fgColor rgb="FFC4B5FD"/>
        <bgColor rgb="FFCBD5E1"/>
      </patternFill>
    </fill>
    <fill>
      <patternFill patternType="solid">
        <fgColor rgb="FFFCA5A5"/>
        <bgColor rgb="FFFF8080"/>
      </patternFill>
    </fill>
    <fill>
      <patternFill patternType="solid">
        <fgColor rgb="FFCBD5E1"/>
        <bgColor rgb="FFC4B5FD"/>
      </patternFill>
    </fill>
    <fill>
      <patternFill patternType="solid">
        <fgColor rgb="FFFDE68A"/>
        <bgColor rgb="FFFEF3C7"/>
      </patternFill>
    </fill>
    <fill>
      <patternFill patternType="solid">
        <fgColor rgb="FFF5F3FF"/>
        <bgColor rgb="FFEFF6FF"/>
      </patternFill>
    </fill>
    <fill>
      <patternFill patternType="solid">
        <fgColor rgb="FFFEF3C7"/>
        <bgColor rgb="FFFFEDD5"/>
      </patternFill>
    </fill>
    <fill>
      <patternFill patternType="solid">
        <fgColor rgb="FF065F46"/>
        <bgColor rgb="FF166534"/>
      </patternFill>
    </fill>
    <fill>
      <patternFill patternType="solid">
        <fgColor rgb="FF92400E"/>
        <bgColor rgb="FF9A3412"/>
      </patternFill>
    </fill>
    <fill>
      <patternFill patternType="solid">
        <fgColor rgb="FF7C3AED"/>
        <bgColor rgb="FF4C1D95"/>
      </patternFill>
    </fill>
  </fills>
  <borders count="7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22" fillId="15" borderId="1" applyAlignment="1" pivotButton="0" quotePrefix="0" xfId="0">
      <alignment horizontal="center" vertical="center"/>
    </xf>
    <xf numFmtId="0" fontId="21" fillId="14" borderId="1" applyAlignment="1" pivotButton="0" quotePrefix="0" xfId="0">
      <alignment horizontal="center" vertical="center"/>
    </xf>
    <xf numFmtId="0" fontId="20" fillId="13" borderId="1" applyAlignment="1" pivotButton="0" quotePrefix="0" xfId="0">
      <alignment horizontal="center" vertical="center"/>
    </xf>
    <xf numFmtId="0" fontId="19" fillId="12" borderId="1" applyAlignment="1" pivotButton="0" quotePrefix="0" xfId="0">
      <alignment horizontal="center" vertical="center"/>
    </xf>
    <xf numFmtId="0" fontId="18" fillId="11" borderId="1" applyAlignment="1" pivotButton="0" quotePrefix="0" xfId="0">
      <alignment horizontal="left" vertical="center" wrapText="1"/>
    </xf>
    <xf numFmtId="0" fontId="15" fillId="10" borderId="1" applyAlignment="1" pivotButton="0" quotePrefix="0" xfId="0">
      <alignment horizontal="left" vertical="center" wrapText="1"/>
    </xf>
    <xf numFmtId="0" fontId="12" fillId="9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indent="2"/>
    </xf>
    <xf numFmtId="0" fontId="5" fillId="6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indent="2"/>
    </xf>
    <xf numFmtId="0" fontId="2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0" fillId="4" borderId="0" pivotButton="0" quotePrefix="0" xfId="0"/>
    <xf numFmtId="0" fontId="4" fillId="5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center" vertical="center" wrapText="1"/>
    </xf>
    <xf numFmtId="0" fontId="6" fillId="7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left" vertical="center" wrapText="1"/>
    </xf>
    <xf numFmtId="0" fontId="10" fillId="9" borderId="2" applyAlignment="1" pivotButton="0" quotePrefix="0" xfId="0">
      <alignment horizontal="center" vertical="center" wrapText="1"/>
    </xf>
    <xf numFmtId="0" fontId="11" fillId="9" borderId="2" applyAlignment="1" pivotButton="0" quotePrefix="0" xfId="0">
      <alignment horizontal="center" vertical="center" wrapText="1"/>
    </xf>
    <xf numFmtId="0" fontId="11" fillId="9" borderId="2" applyAlignment="1" pivotButton="0" quotePrefix="0" xfId="0">
      <alignment horizontal="left" vertical="center" wrapText="1"/>
    </xf>
    <xf numFmtId="0" fontId="13" fillId="10" borderId="2" applyAlignment="1" pivotButton="0" quotePrefix="0" xfId="0">
      <alignment horizontal="center" vertical="center" wrapText="1"/>
    </xf>
    <xf numFmtId="0" fontId="14" fillId="10" borderId="2" applyAlignment="1" pivotButton="0" quotePrefix="0" xfId="0">
      <alignment horizontal="center" vertical="center" wrapText="1"/>
    </xf>
    <xf numFmtId="0" fontId="14" fillId="10" borderId="2" applyAlignment="1" pivotButton="0" quotePrefix="0" xfId="0">
      <alignment horizontal="left" vertical="center" wrapText="1"/>
    </xf>
    <xf numFmtId="0" fontId="16" fillId="11" borderId="2" applyAlignment="1" pivotButton="0" quotePrefix="0" xfId="0">
      <alignment horizontal="center" vertical="center" wrapText="1"/>
    </xf>
    <xf numFmtId="0" fontId="17" fillId="11" borderId="2" applyAlignment="1" pivotButton="0" quotePrefix="0" xfId="0">
      <alignment horizontal="center" vertical="center" wrapText="1"/>
    </xf>
    <xf numFmtId="0" fontId="17" fillId="11" borderId="2" applyAlignment="1" pivotButton="0" quotePrefix="0" xfId="0">
      <alignment horizontal="left" vertical="center" wrapText="1"/>
    </xf>
    <xf numFmtId="0" fontId="6" fillId="3" borderId="2" applyAlignment="1" pivotButton="0" quotePrefix="0" xfId="0">
      <alignment horizontal="center" vertical="center" wrapText="1"/>
    </xf>
    <xf numFmtId="0" fontId="25" fillId="6" borderId="2" applyAlignment="1" pivotButton="0" quotePrefix="0" xfId="0">
      <alignment horizontal="left" vertical="center" wrapText="1"/>
    </xf>
    <xf numFmtId="0" fontId="26" fillId="6" borderId="2" applyAlignment="1" pivotButton="0" quotePrefix="0" xfId="0">
      <alignment horizontal="left" vertical="center" wrapText="1"/>
    </xf>
    <xf numFmtId="0" fontId="26" fillId="6" borderId="2" applyAlignment="1" pivotButton="0" quotePrefix="0" xfId="0">
      <alignment horizontal="center" vertical="center" wrapText="1"/>
    </xf>
    <xf numFmtId="0" fontId="25" fillId="6" borderId="2" applyAlignment="1" pivotButton="0" quotePrefix="0" xfId="0">
      <alignment horizontal="center" vertical="center" wrapText="1"/>
    </xf>
    <xf numFmtId="0" fontId="25" fillId="4" borderId="2" applyAlignment="1" pivotButton="0" quotePrefix="0" xfId="0">
      <alignment horizontal="left" vertical="center" wrapText="1"/>
    </xf>
    <xf numFmtId="0" fontId="26" fillId="4" borderId="2" applyAlignment="1" pivotButton="0" quotePrefix="0" xfId="0">
      <alignment horizontal="left" vertical="center" wrapText="1"/>
    </xf>
    <xf numFmtId="0" fontId="26" fillId="4" borderId="2" applyAlignment="1" pivotButton="0" quotePrefix="0" xfId="0">
      <alignment horizontal="center" vertical="center" wrapText="1"/>
    </xf>
    <xf numFmtId="0" fontId="25" fillId="4" borderId="2" applyAlignment="1" pivotButton="0" quotePrefix="0" xfId="0">
      <alignment horizontal="center" vertical="center" wrapText="1"/>
    </xf>
    <xf numFmtId="0" fontId="27" fillId="8" borderId="2" applyAlignment="1" pivotButton="0" quotePrefix="0" xfId="0">
      <alignment horizontal="center" vertical="center" wrapText="1"/>
    </xf>
    <xf numFmtId="0" fontId="28" fillId="8" borderId="2" applyAlignment="1" pivotButton="0" quotePrefix="0" xfId="0">
      <alignment horizontal="center" vertical="center" wrapText="1"/>
    </xf>
    <xf numFmtId="0" fontId="29" fillId="9" borderId="2" applyAlignment="1" pivotButton="0" quotePrefix="0" xfId="0">
      <alignment horizontal="center" vertical="center" wrapText="1"/>
    </xf>
    <xf numFmtId="0" fontId="30" fillId="9" borderId="2" applyAlignment="1" pivotButton="0" quotePrefix="0" xfId="0">
      <alignment horizontal="center" vertical="center" wrapText="1"/>
    </xf>
    <xf numFmtId="0" fontId="31" fillId="10" borderId="2" applyAlignment="1" pivotButton="0" quotePrefix="0" xfId="0">
      <alignment horizontal="center" vertical="center" wrapText="1"/>
    </xf>
    <xf numFmtId="0" fontId="32" fillId="10" borderId="2" applyAlignment="1" pivotButton="0" quotePrefix="0" xfId="0">
      <alignment horizontal="center" vertical="center" wrapText="1"/>
    </xf>
    <xf numFmtId="0" fontId="33" fillId="11" borderId="2" applyAlignment="1" pivotButton="0" quotePrefix="0" xfId="0">
      <alignment horizontal="center" vertical="center" wrapText="1"/>
    </xf>
    <xf numFmtId="0" fontId="34" fillId="11" borderId="2" applyAlignment="1" pivotButton="0" quotePrefix="0" xfId="0">
      <alignment horizontal="center" vertical="center" wrapText="1"/>
    </xf>
    <xf numFmtId="0" fontId="36" fillId="18" borderId="2" applyAlignment="1" pivotButton="0" quotePrefix="0" xfId="0">
      <alignment horizontal="center" vertical="center" wrapText="1"/>
    </xf>
    <xf numFmtId="0" fontId="37" fillId="18" borderId="2" applyAlignment="1" pivotButton="0" quotePrefix="0" xfId="0">
      <alignment horizontal="center" vertical="center" wrapText="1"/>
    </xf>
    <xf numFmtId="0" fontId="39" fillId="5" borderId="2" applyAlignment="1" pivotButton="0" quotePrefix="0" xfId="0">
      <alignment horizontal="center" vertical="center" wrapText="1"/>
    </xf>
    <xf numFmtId="0" fontId="40" fillId="5" borderId="2" applyAlignment="1" pivotButton="0" quotePrefix="0" xfId="0">
      <alignment horizontal="center" vertical="center" wrapText="1"/>
    </xf>
    <xf numFmtId="9" fontId="42" fillId="8" borderId="2" applyAlignment="1" pivotButton="0" quotePrefix="0" xfId="0">
      <alignment horizontal="center" vertical="center" wrapText="1"/>
    </xf>
    <xf numFmtId="9" fontId="43" fillId="9" borderId="2" applyAlignment="1" pivotButton="0" quotePrefix="0" xfId="0">
      <alignment horizontal="center" vertical="center" wrapText="1"/>
    </xf>
    <xf numFmtId="9" fontId="44" fillId="11" borderId="2" applyAlignment="1" pivotButton="0" quotePrefix="0" xfId="0">
      <alignment horizontal="center" vertical="center" wrapText="1"/>
    </xf>
    <xf numFmtId="0" fontId="45" fillId="5" borderId="2" applyAlignment="1" pivotButton="0" quotePrefix="0" xfId="0">
      <alignment horizontal="center" vertical="center" wrapText="1"/>
    </xf>
    <xf numFmtId="0" fontId="45" fillId="6" borderId="2" applyAlignment="1" pivotButton="0" quotePrefix="0" xfId="0">
      <alignment horizontal="center" vertical="center" wrapText="1"/>
    </xf>
    <xf numFmtId="0" fontId="6" fillId="7" borderId="2" applyAlignment="1" pivotButton="0" quotePrefix="0" xfId="0">
      <alignment horizontal="center" vertical="center" wrapText="1"/>
    </xf>
    <xf numFmtId="0" fontId="46" fillId="5" borderId="2" applyAlignment="1" pivotButton="0" quotePrefix="0" xfId="0">
      <alignment horizontal="left" vertical="center" wrapText="1"/>
    </xf>
    <xf numFmtId="0" fontId="46" fillId="5" borderId="2" applyAlignment="1" pivotButton="0" quotePrefix="0" xfId="0">
      <alignment horizontal="center" vertical="center" wrapText="1"/>
    </xf>
    <xf numFmtId="0" fontId="7" fillId="8" borderId="2" applyAlignment="1" pivotButton="0" quotePrefix="0" xfId="0">
      <alignment horizontal="left" vertical="center" wrapText="1"/>
    </xf>
    <xf numFmtId="0" fontId="10" fillId="9" borderId="2" applyAlignment="1" pivotButton="0" quotePrefix="0" xfId="0">
      <alignment horizontal="left" vertical="center" wrapText="1"/>
    </xf>
    <xf numFmtId="0" fontId="13" fillId="10" borderId="2" applyAlignment="1" pivotButton="0" quotePrefix="0" xfId="0">
      <alignment horizontal="left" vertical="center" wrapText="1"/>
    </xf>
    <xf numFmtId="0" fontId="6" fillId="3" borderId="2" applyAlignment="1" pivotButton="0" quotePrefix="0" xfId="0">
      <alignment horizontal="center" vertical="center" textRotation="90" wrapText="1"/>
    </xf>
    <xf numFmtId="0" fontId="4" fillId="5" borderId="2" applyAlignment="1" pivotButton="0" quotePrefix="0" xfId="0">
      <alignment horizontal="left" vertical="center" wrapText="1"/>
    </xf>
    <xf numFmtId="0" fontId="47" fillId="8" borderId="2" applyAlignment="1" pivotButton="0" quotePrefix="0" xfId="0">
      <alignment horizontal="center" vertical="center"/>
    </xf>
    <xf numFmtId="0" fontId="48" fillId="4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0" fontId="49" fillId="5" borderId="2" applyAlignment="1" pivotButton="0" quotePrefix="0" xfId="0">
      <alignment horizontal="left" vertical="center" wrapText="1"/>
    </xf>
    <xf numFmtId="0" fontId="50" fillId="5" borderId="2" applyAlignment="1" pivotButton="0" quotePrefix="0" xfId="0">
      <alignment horizontal="center" vertical="center" wrapText="1"/>
    </xf>
    <xf numFmtId="0" fontId="50" fillId="5" borderId="2" applyAlignment="1" pivotButton="0" quotePrefix="0" xfId="0">
      <alignment horizontal="left" vertical="center" wrapText="1"/>
    </xf>
    <xf numFmtId="0" fontId="4" fillId="6" borderId="2" applyAlignment="1" pivotButton="0" quotePrefix="0" xfId="0">
      <alignment horizontal="left" vertical="center" wrapText="1"/>
    </xf>
    <xf numFmtId="0" fontId="51" fillId="19" borderId="2" applyAlignment="1" pivotButton="0" quotePrefix="0" xfId="0">
      <alignment horizontal="center" vertical="center"/>
    </xf>
    <xf numFmtId="0" fontId="49" fillId="6" borderId="2" applyAlignment="1" pivotButton="0" quotePrefix="0" xfId="0">
      <alignment horizontal="left" vertical="center" wrapText="1"/>
    </xf>
    <xf numFmtId="0" fontId="50" fillId="6" borderId="2" applyAlignment="1" pivotButton="0" quotePrefix="0" xfId="0">
      <alignment horizontal="center" vertical="center" wrapText="1"/>
    </xf>
    <xf numFmtId="0" fontId="50" fillId="6" borderId="2" applyAlignment="1" pivotButton="0" quotePrefix="0" xfId="0">
      <alignment horizontal="left" vertical="center" wrapText="1"/>
    </xf>
    <xf numFmtId="0" fontId="7" fillId="8" borderId="2" applyAlignment="1" pivotButton="0" quotePrefix="0" xfId="0">
      <alignment horizontal="center" vertical="center"/>
    </xf>
    <xf numFmtId="0" fontId="52" fillId="6" borderId="2" applyAlignment="1" pivotButton="0" quotePrefix="0" xfId="0">
      <alignment horizontal="center" vertical="center"/>
    </xf>
    <xf numFmtId="0" fontId="52" fillId="5" borderId="2" applyAlignment="1" pivotButton="0" quotePrefix="0" xfId="0">
      <alignment horizontal="left" vertical="center" wrapText="1"/>
    </xf>
    <xf numFmtId="0" fontId="26" fillId="5" borderId="2" applyAlignment="1" pivotButton="0" quotePrefix="0" xfId="0">
      <alignment horizontal="left" vertical="center" wrapText="1"/>
    </xf>
    <xf numFmtId="0" fontId="49" fillId="5" borderId="2" applyAlignment="1" pivotButton="0" quotePrefix="0" xfId="0">
      <alignment horizontal="center" vertical="center" wrapText="1"/>
    </xf>
    <xf numFmtId="0" fontId="41" fillId="5" borderId="2" applyAlignment="1" pivotButton="0" quotePrefix="0" xfId="0">
      <alignment horizontal="left" vertical="center" wrapText="1"/>
    </xf>
    <xf numFmtId="0" fontId="53" fillId="4" borderId="2" applyAlignment="1" pivotButton="0" quotePrefix="0" xfId="0">
      <alignment horizontal="center" vertical="center" wrapText="1"/>
    </xf>
    <xf numFmtId="0" fontId="54" fillId="4" borderId="2" applyAlignment="1" pivotButton="0" quotePrefix="0" xfId="0">
      <alignment horizontal="center" vertical="center" wrapText="1"/>
    </xf>
    <xf numFmtId="0" fontId="52" fillId="6" borderId="2" applyAlignment="1" pivotButton="0" quotePrefix="0" xfId="0">
      <alignment horizontal="left" vertical="center" wrapText="1"/>
    </xf>
    <xf numFmtId="0" fontId="49" fillId="6" borderId="2" applyAlignment="1" pivotButton="0" quotePrefix="0" xfId="0">
      <alignment horizontal="center" vertical="center" wrapText="1"/>
    </xf>
    <xf numFmtId="0" fontId="41" fillId="6" borderId="2" applyAlignment="1" pivotButton="0" quotePrefix="0" xfId="0">
      <alignment horizontal="left" vertical="center" wrapText="1"/>
    </xf>
    <xf numFmtId="0" fontId="25" fillId="5" borderId="2" applyAlignment="1" pivotButton="0" quotePrefix="0" xfId="0">
      <alignment horizontal="left" vertical="center" wrapText="1"/>
    </xf>
    <xf numFmtId="0" fontId="7" fillId="8" borderId="2" applyAlignment="1" pivotButton="0" quotePrefix="0" xfId="0">
      <alignment horizontal="right" vertical="center" wrapText="1"/>
    </xf>
    <xf numFmtId="0" fontId="23" fillId="16" borderId="1" applyAlignment="1" pivotButton="0" quotePrefix="0" xfId="0">
      <alignment horizontal="center" vertical="center"/>
    </xf>
    <xf numFmtId="0" fontId="24" fillId="1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 wrapText="1"/>
    </xf>
    <xf numFmtId="0" fontId="10" fillId="9" borderId="1" applyAlignment="1" pivotButton="0" quotePrefix="0" xfId="0">
      <alignment horizontal="left" vertical="center" wrapText="1"/>
    </xf>
    <xf numFmtId="0" fontId="13" fillId="10" borderId="1" applyAlignment="1" pivotButton="0" quotePrefix="0" xfId="0">
      <alignment horizontal="left" vertical="center" wrapText="1"/>
    </xf>
    <xf numFmtId="0" fontId="16" fillId="11" borderId="1" applyAlignment="1" pivotButton="0" quotePrefix="0" xfId="0">
      <alignment horizontal="left" vertical="center" wrapText="1"/>
    </xf>
    <xf numFmtId="0" fontId="35" fillId="18" borderId="1" applyAlignment="1" pivotButton="0" quotePrefix="0" xfId="0">
      <alignment horizontal="left" vertical="center" wrapText="1"/>
    </xf>
    <xf numFmtId="0" fontId="38" fillId="18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41" fillId="5" borderId="1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 wrapText="1"/>
    </xf>
    <xf numFmtId="0" fontId="28" fillId="8" borderId="1" applyAlignment="1" pivotButton="0" quotePrefix="0" xfId="0">
      <alignment horizontal="left" vertical="center" wrapText="1"/>
    </xf>
    <xf numFmtId="0" fontId="30" fillId="9" borderId="1" applyAlignment="1" pivotButton="0" quotePrefix="0" xfId="0">
      <alignment horizontal="left" vertical="center" wrapText="1"/>
    </xf>
    <xf numFmtId="0" fontId="32" fillId="10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indent="2"/>
    </xf>
    <xf numFmtId="0" fontId="6" fillId="20" borderId="1" applyAlignment="1" pivotButton="0" quotePrefix="0" xfId="0">
      <alignment horizontal="left" vertical="center" indent="2"/>
    </xf>
    <xf numFmtId="0" fontId="6" fillId="21" borderId="1" applyAlignment="1" pivotButton="0" quotePrefix="0" xfId="0">
      <alignment horizontal="left" vertical="center" indent="2"/>
    </xf>
    <xf numFmtId="0" fontId="6" fillId="22" borderId="1" applyAlignment="1" pivotButton="0" quotePrefix="0" xfId="0">
      <alignment horizontal="left" vertical="center" indent="2"/>
    </xf>
    <xf numFmtId="0" fontId="8" fillId="8" borderId="1" applyAlignment="1" pivotButton="0" quotePrefix="0" xfId="0">
      <alignment horizontal="left" vertical="center" wrapText="1"/>
    </xf>
    <xf numFmtId="0" fontId="11" fillId="9" borderId="1" applyAlignment="1" pivotButton="0" quotePrefix="0" xfId="0">
      <alignment horizontal="left" vertical="center" wrapText="1"/>
    </xf>
    <xf numFmtId="0" fontId="14" fillId="10" borderId="1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center" vertical="center" wrapText="1"/>
    </xf>
    <xf numFmtId="0" fontId="26" fillId="4" borderId="1" applyAlignment="1" pivotButton="0" quotePrefix="0" xfId="0">
      <alignment horizontal="left" vertical="center" wrapText="1"/>
    </xf>
    <xf numFmtId="0" fontId="26" fillId="5" borderId="1" applyAlignment="1" pivotButton="0" quotePrefix="0" xfId="0">
      <alignment horizontal="left" vertical="center" wrapText="1"/>
    </xf>
    <xf numFmtId="0" fontId="26" fillId="6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indent="2"/>
    </xf>
    <xf numFmtId="2" fontId="26" fillId="6" borderId="2" applyAlignment="1" pivotButton="0" quotePrefix="0" xfId="0">
      <alignment horizontal="center" vertical="center" wrapText="1"/>
    </xf>
    <xf numFmtId="2" fontId="26" fillId="4" borderId="2" applyAlignment="1" pivotButton="0" quotePrefix="0" xfId="0">
      <alignment horizontal="center" vertical="center" wrapText="1"/>
    </xf>
    <xf numFmtId="14" fontId="26" fillId="6" borderId="2" applyAlignment="1" pivotButton="0" quotePrefix="0" xfId="0">
      <alignment horizontal="center" vertical="center" wrapText="1"/>
    </xf>
    <xf numFmtId="14" fontId="26" fillId="4" borderId="2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6" pivotButton="0" quotePrefix="0" xfId="0"/>
  </cellXfs>
  <cellStyles count="1">
    <cellStyle name="Standard" xfId="0" builtinId="0"/>
  </cellStyles>
  <dxfs count="13">
    <dxf>
      <font>
        <name val="Arial"/>
        <charset val="1"/>
        <b val="1"/>
        <color rgb="FF4C1D95"/>
        <sz val="9"/>
      </font>
      <fill>
        <patternFill>
          <bgColor rgb="FFF5F3FF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1E3A8A"/>
        <sz val="9"/>
      </font>
      <fill>
        <patternFill>
          <bgColor rgb="FFEFF6FF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CE8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CE8"/>
        </patternFill>
      </fill>
    </dxf>
    <dxf>
      <font>
        <name val="Arial"/>
        <charset val="1"/>
        <b val="1"/>
        <color rgb="FF9A3412"/>
        <sz val="9"/>
      </font>
      <fill>
        <patternFill>
          <bgColor rgb="FFFFEDD5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166534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CE8"/>
        </patternFill>
      </fill>
    </dxf>
    <dxf>
      <font>
        <name val="Arial"/>
        <charset val="1"/>
        <b val="1"/>
        <color rgb="FF9A3412"/>
        <sz val="9"/>
      </font>
      <fill>
        <patternFill>
          <bgColor rgb="FFFFF7ED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DD5"/>
      <rgbColor rgb="FFFF00FF"/>
      <rgbColor rgb="FF00FFFF"/>
      <rgbColor rgb="FF991B1B"/>
      <rgbColor rgb="FF166534"/>
      <rgbColor rgb="FF000080"/>
      <rgbColor rgb="FF854D0E"/>
      <rgbColor rgb="FF800080"/>
      <rgbColor rgb="FF065F46"/>
      <rgbColor rgb="FF86EFAC"/>
      <rgbColor rgb="FF808080"/>
      <rgbColor rgb="FFF5F3FF"/>
      <rgbColor rgb="FF92400E"/>
      <rgbColor rgb="FFFEF3C7"/>
      <rgbColor rgb="FFDCFCE7"/>
      <rgbColor rgb="FF4C1D95"/>
      <rgbColor rgb="FFFF8080"/>
      <rgbColor rgb="FF0066CC"/>
      <rgbColor rgb="FFCBD5E1"/>
      <rgbColor rgb="FF000080"/>
      <rgbColor rgb="FFFF00FF"/>
      <rgbColor rgb="FFFFF7ED"/>
      <rgbColor rgb="FF00FFFF"/>
      <rgbColor rgb="FF800080"/>
      <rgbColor rgb="FF800000"/>
      <rgbColor rgb="FF008080"/>
      <rgbColor rgb="FF0000FF"/>
      <rgbColor rgb="FF00CCFF"/>
      <rgbColor rgb="FFEFF6FF"/>
      <rgbColor rgb="FFFEFCE8"/>
      <rgbColor rgb="FFFDE68A"/>
      <rgbColor rgb="FF93C5FD"/>
      <rgbColor rgb="FFFCA5A5"/>
      <rgbColor rgb="FFC4B5FD"/>
      <rgbColor rgb="FFFEE2E2"/>
      <rgbColor rgb="FF7C3AED"/>
      <rgbColor rgb="FF33CCCC"/>
      <rgbColor rgb="FF99CC00"/>
      <rgbColor rgb="FFF8FAFC"/>
      <rgbColor rgb="FFFF9900"/>
      <rgbColor rgb="FFFF6600"/>
      <rgbColor rgb="FF475569"/>
      <rgbColor rgb="FF969696"/>
      <rgbColor rgb="FF0C1B35"/>
      <rgbColor rgb="FF339966"/>
      <rgbColor rgb="FF0F172A"/>
      <rgbColor rgb="FF333300"/>
      <rgbColor rgb="FF9A3412"/>
      <rgbColor rgb="FF7C2D12"/>
      <rgbColor rgb="FF1E3A8A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V55"/>
  <sheetViews>
    <sheetView showGridLines="0" tabSelected="1" topLeftCell="A20" zoomScaleNormal="100" workbookViewId="0">
      <selection activeCell="H20" sqref="H20:H24"/>
    </sheetView>
  </sheetViews>
  <sheetFormatPr baseColWidth="10" defaultColWidth="8.6640625" defaultRowHeight="15"/>
  <cols>
    <col width="11" customWidth="1" min="1" max="1"/>
    <col width="22" customWidth="1" min="2" max="2"/>
    <col width="10" customWidth="1" min="3" max="3"/>
    <col width="9" customWidth="1" min="4" max="4"/>
    <col width="20" customWidth="1" min="5" max="5"/>
    <col width="18" customWidth="1" min="6" max="6"/>
    <col width="14" customWidth="1" min="7" max="7"/>
    <col width="13" customWidth="1" min="8" max="8"/>
    <col width="11" customWidth="1" min="9" max="9"/>
    <col width="12" customWidth="1" min="10" max="10"/>
    <col width="20" customWidth="1" min="11" max="11"/>
    <col width="14" customWidth="1" min="12" max="12"/>
    <col width="13" customWidth="1" min="13" max="13"/>
    <col width="18" customWidth="1" min="14" max="14"/>
    <col width="16" customWidth="1" min="15" max="15"/>
    <col width="26" customWidth="1" min="16" max="16"/>
    <col width="12" customWidth="1" min="17" max="17"/>
    <col width="14" customWidth="1" min="18" max="18"/>
    <col width="13" customWidth="1" min="19" max="19"/>
    <col width="20" customWidth="1" min="20" max="20"/>
    <col width="14" customWidth="1" min="21" max="21"/>
    <col width="26" customWidth="1" min="22" max="22"/>
  </cols>
  <sheetData>
    <row r="1" ht="37.5" customHeight="1">
      <c r="A1" s="14" t="inlineStr">
        <is>
          <t>VULN-01 · Vulnerability &amp; Patch Tracker  ·  NIS2 Art.21 Abs.2 Buchst.e / BSIG §30 / BSI OPS.1.1.3 / ISO 27001 A.8.8</t>
        </is>
      </c>
      <c r="B1" s="120" t="n"/>
      <c r="C1" s="120" t="n"/>
      <c r="D1" s="120" t="n"/>
      <c r="E1" s="120" t="n"/>
      <c r="F1" s="120" t="n"/>
      <c r="G1" s="120" t="n"/>
      <c r="H1" s="120" t="n"/>
      <c r="I1" s="120" t="n"/>
      <c r="J1" s="120" t="n"/>
      <c r="K1" s="120" t="n"/>
      <c r="L1" s="120" t="n"/>
      <c r="M1" s="120" t="n"/>
      <c r="N1" s="120" t="n"/>
      <c r="O1" s="120" t="n"/>
      <c r="P1" s="120" t="n"/>
    </row>
    <row r="2" ht="18" customHeight="1">
      <c r="A2" s="13" t="inlineStr">
        <is>
          <t>Dok-ID: VULN-01-TRACKER  ·  Version: 1.0  ·  Erstellt: 26.03.2026  ·  Audit-Fokus: Nachweis eines risikobasierten, in der Regel ≤30-Tage-Remediation-Zyklus für CVSS &gt;7,0 (Best Practice)</t>
        </is>
      </c>
      <c r="B2" s="120" t="n"/>
      <c r="C2" s="120" t="n"/>
      <c r="D2" s="120" t="n"/>
      <c r="E2" s="120" t="n"/>
      <c r="F2" s="120" t="n"/>
      <c r="G2" s="120" t="n"/>
      <c r="H2" s="120" t="n"/>
      <c r="I2" s="120" t="n"/>
      <c r="J2" s="120" t="n"/>
      <c r="K2" s="120" t="n"/>
      <c r="L2" s="120" t="n"/>
      <c r="M2" s="120" t="n"/>
      <c r="N2" s="120" t="n"/>
      <c r="O2" s="120" t="n"/>
      <c r="P2" s="120" t="n"/>
    </row>
    <row r="3" ht="6.75" customHeight="1">
      <c r="A3" s="15" t="n"/>
      <c r="B3" s="15" t="n"/>
      <c r="C3" s="15" t="n"/>
      <c r="D3" s="15" t="n"/>
      <c r="E3" s="15" t="n"/>
      <c r="F3" s="15" t="n"/>
      <c r="G3" s="15" t="n"/>
      <c r="H3" s="15" t="n"/>
      <c r="I3" s="15" t="n"/>
      <c r="J3" s="15" t="n"/>
      <c r="K3" s="15" t="n"/>
      <c r="L3" s="15" t="n"/>
      <c r="M3" s="15" t="n"/>
      <c r="N3" s="15" t="n"/>
      <c r="O3" s="15" t="n"/>
      <c r="P3" s="15" t="n"/>
    </row>
    <row r="4" ht="21.75" customHeight="1">
      <c r="A4" s="12" t="inlineStr">
        <is>
          <t>NORMATIVE GRUNDLAGEN &amp; AUDIT-FOKUS</t>
        </is>
      </c>
      <c r="B4" s="120" t="n"/>
      <c r="C4" s="120" t="n"/>
      <c r="D4" s="120" t="n"/>
      <c r="E4" s="120" t="n"/>
      <c r="F4" s="120" t="n"/>
      <c r="G4" s="120" t="n"/>
      <c r="H4" s="120" t="n"/>
      <c r="I4" s="120" t="n"/>
      <c r="J4" s="120" t="n"/>
      <c r="K4" s="120" t="n"/>
      <c r="L4" s="120" t="n"/>
      <c r="M4" s="120" t="n"/>
      <c r="N4" s="120" t="n"/>
      <c r="O4" s="120" t="n"/>
      <c r="P4" s="120" t="n"/>
    </row>
    <row r="5" ht="18" customHeight="1">
      <c r="A5" s="16" t="inlineStr">
        <is>
          <t>NIS2</t>
        </is>
      </c>
      <c r="B5" s="16" t="inlineStr">
        <is>
          <t>Art.21 Abs.2 Buchst.e</t>
        </is>
      </c>
      <c r="C5" s="11" t="inlineStr">
        <is>
          <t>Verfahren zum Umgang mit Schwachstellen; Fristen risikobasiert, Best Practice ≤30 Tage für CVSS &gt;7,0</t>
        </is>
      </c>
      <c r="D5" s="120" t="n"/>
      <c r="E5" s="120" t="n"/>
      <c r="F5" s="120" t="n"/>
      <c r="G5" s="120" t="n"/>
      <c r="H5" s="120" t="n"/>
      <c r="I5" s="120" t="n"/>
      <c r="J5" s="120" t="n"/>
      <c r="K5" s="120" t="n"/>
      <c r="L5" s="120" t="n"/>
      <c r="M5" s="120" t="n"/>
      <c r="N5" s="120" t="n"/>
      <c r="O5" s="120" t="n"/>
      <c r="P5" s="120" t="n"/>
    </row>
    <row r="6" ht="18" customHeight="1">
      <c r="A6" s="17" t="inlineStr">
        <is>
          <t>BSIG</t>
        </is>
      </c>
      <c r="B6" s="17" t="inlineStr">
        <is>
          <t>§30 Abs.1</t>
        </is>
      </c>
      <c r="C6" s="10" t="inlineStr">
        <is>
          <t>Angemessenes Risikomanagement inkl. Schwachstellenbehandlung; risikobasierte Fristen erwartet</t>
        </is>
      </c>
      <c r="D6" s="120" t="n"/>
      <c r="E6" s="120" t="n"/>
      <c r="F6" s="120" t="n"/>
      <c r="G6" s="120" t="n"/>
      <c r="H6" s="120" t="n"/>
      <c r="I6" s="120" t="n"/>
      <c r="J6" s="120" t="n"/>
      <c r="K6" s="120" t="n"/>
      <c r="L6" s="120" t="n"/>
      <c r="M6" s="120" t="n"/>
      <c r="N6" s="120" t="n"/>
      <c r="O6" s="120" t="n"/>
      <c r="P6" s="120" t="n"/>
    </row>
    <row r="7" ht="18" customHeight="1">
      <c r="A7" s="16" t="inlineStr">
        <is>
          <t>BSI IT-Grundschutz</t>
        </is>
      </c>
      <c r="B7" s="16" t="inlineStr">
        <is>
          <t>OPS.1.1.3</t>
        </is>
      </c>
      <c r="C7" s="11" t="inlineStr">
        <is>
          <t>Geregeltes Patch-Management; kritische Patches zügig, faktisch 14–30 Tage für kritische Systeme</t>
        </is>
      </c>
      <c r="D7" s="120" t="n"/>
      <c r="E7" s="120" t="n"/>
      <c r="F7" s="120" t="n"/>
      <c r="G7" s="120" t="n"/>
      <c r="H7" s="120" t="n"/>
      <c r="I7" s="120" t="n"/>
      <c r="J7" s="120" t="n"/>
      <c r="K7" s="120" t="n"/>
      <c r="L7" s="120" t="n"/>
      <c r="M7" s="120" t="n"/>
      <c r="N7" s="120" t="n"/>
      <c r="O7" s="120" t="n"/>
      <c r="P7" s="120" t="n"/>
    </row>
    <row r="8" ht="7.5" customHeight="1">
      <c r="A8" s="17" t="inlineStr">
        <is>
          <t>ISO/IEC 27001:2022</t>
        </is>
      </c>
      <c r="B8" s="17" t="inlineStr">
        <is>
          <t>A.8.8</t>
        </is>
      </c>
      <c r="C8" s="10" t="inlineStr">
        <is>
          <t>Management bekannter technischer Schwachstellen; Prozess- und NachweisPflicht</t>
        </is>
      </c>
      <c r="D8" s="120" t="n"/>
      <c r="E8" s="120" t="n"/>
      <c r="F8" s="120" t="n"/>
      <c r="G8" s="120" t="n"/>
      <c r="H8" s="120" t="n"/>
      <c r="I8" s="120" t="n"/>
      <c r="J8" s="120" t="n"/>
      <c r="K8" s="120" t="n"/>
      <c r="L8" s="120" t="n"/>
      <c r="M8" s="120" t="n"/>
      <c r="N8" s="120" t="n"/>
      <c r="O8" s="120" t="n"/>
      <c r="P8" s="120" t="n"/>
    </row>
    <row r="9" ht="21.75" customHeight="1">
      <c r="A9" s="9" t="inlineStr">
        <is>
          <t>CVSS-PRIORISIERUNG &amp; INTERNE SLA (Hausstandard gemäß BSI-Best-Practice)</t>
        </is>
      </c>
      <c r="B9" s="120" t="n"/>
      <c r="C9" s="120" t="n"/>
      <c r="D9" s="120" t="n"/>
      <c r="E9" s="120" t="n"/>
      <c r="F9" s="120" t="n"/>
      <c r="G9" s="120" t="n"/>
      <c r="H9" s="120" t="n"/>
      <c r="I9" s="120" t="n"/>
      <c r="J9" s="120" t="n"/>
      <c r="K9" s="120" t="n"/>
      <c r="L9" s="120" t="n"/>
      <c r="M9" s="120" t="n"/>
      <c r="N9" s="120" t="n"/>
      <c r="O9" s="120" t="n"/>
      <c r="P9" s="120" t="n"/>
    </row>
    <row r="10" ht="24" customHeight="1">
      <c r="A10" s="99" t="inlineStr">
        <is>
          <t>CVSS-Bereich</t>
        </is>
      </c>
      <c r="B10" s="99" t="inlineStr">
        <is>
          <t>Prio</t>
        </is>
      </c>
      <c r="C10" s="99" t="inlineStr">
        <is>
          <t>Bezeichnung</t>
        </is>
      </c>
      <c r="D10" s="99" t="inlineStr">
        <is>
          <t>SLA Remediation</t>
        </is>
      </c>
      <c r="E10" s="99" t="inlineStr">
        <is>
          <t>Eskalation</t>
        </is>
      </c>
      <c r="F10" s="99" t="inlineStr">
        <is>
          <t>Test vor Prod</t>
        </is>
      </c>
      <c r="G10" s="99" t="inlineStr">
        <is>
          <t>Rollback-SLA</t>
        </is>
      </c>
    </row>
    <row r="11" ht="21.75" customHeight="1">
      <c r="A11" s="19" t="inlineStr">
        <is>
          <t>9,0–10,0</t>
        </is>
      </c>
      <c r="B11" s="19" t="inlineStr">
        <is>
          <t>P1</t>
        </is>
      </c>
      <c r="C11" s="20" t="inlineStr">
        <is>
          <t>Kritisch</t>
        </is>
      </c>
      <c r="D11" s="19" t="inlineStr">
        <is>
          <t>≤7 Werktage</t>
        </is>
      </c>
      <c r="E11" s="21" t="inlineStr">
        <is>
          <t>ISB + GF sofort</t>
        </is>
      </c>
      <c r="F11" s="20" t="inlineStr">
        <is>
          <t>Pflicht</t>
        </is>
      </c>
      <c r="G11" s="20" t="inlineStr">
        <is>
          <t>≤4 Stunden</t>
        </is>
      </c>
      <c r="H11" s="8" t="inlineStr">
        <is>
          <t>BSI-Audit-Fokus: CVSS&gt;9,0 · GF-Pflicht bei SLA-Verletzung · Sofortiger Krisenstab</t>
        </is>
      </c>
      <c r="I11" s="120" t="n"/>
      <c r="J11" s="120" t="n"/>
      <c r="K11" s="120" t="n"/>
      <c r="L11" s="120" t="n"/>
      <c r="M11" s="120" t="n"/>
      <c r="N11" s="120" t="n"/>
      <c r="O11" s="120" t="n"/>
      <c r="P11" s="120" t="n"/>
    </row>
    <row r="12" ht="21.75" customHeight="1">
      <c r="A12" s="22" t="inlineStr">
        <is>
          <t>7,0–8,9</t>
        </is>
      </c>
      <c r="B12" s="22" t="inlineStr">
        <is>
          <t>P2</t>
        </is>
      </c>
      <c r="C12" s="23" t="inlineStr">
        <is>
          <t>Hoch</t>
        </is>
      </c>
      <c r="D12" s="22" t="inlineStr">
        <is>
          <t>≤30 Kalendertage</t>
        </is>
      </c>
      <c r="E12" s="24" t="inlineStr">
        <is>
          <t>ISB</t>
        </is>
      </c>
      <c r="F12" s="23" t="inlineStr">
        <is>
          <t>Pflicht</t>
        </is>
      </c>
      <c r="G12" s="23" t="inlineStr">
        <is>
          <t>≤24 Stunden</t>
        </is>
      </c>
      <c r="H12" s="7" t="inlineStr">
        <is>
          <t>BSI-Audit-Fokus: CVSS&gt;7,0 · Erscheint im ISB-Quartalsbericht · NIS2 Art.21(2)(e)</t>
        </is>
      </c>
      <c r="I12" s="120" t="n"/>
      <c r="J12" s="120" t="n"/>
      <c r="K12" s="120" t="n"/>
      <c r="L12" s="120" t="n"/>
      <c r="M12" s="120" t="n"/>
      <c r="N12" s="120" t="n"/>
      <c r="O12" s="120" t="n"/>
      <c r="P12" s="120" t="n"/>
    </row>
    <row r="13" ht="21.75" customHeight="1">
      <c r="A13" s="25" t="inlineStr">
        <is>
          <t>4,0–6,9</t>
        </is>
      </c>
      <c r="B13" s="25" t="inlineStr">
        <is>
          <t>P3</t>
        </is>
      </c>
      <c r="C13" s="26" t="inlineStr">
        <is>
          <t>Mittel</t>
        </is>
      </c>
      <c r="D13" s="25" t="inlineStr">
        <is>
          <t>≤90 Kalendertage</t>
        </is>
      </c>
      <c r="E13" s="27" t="inlineStr">
        <is>
          <t>IT-Leitung</t>
        </is>
      </c>
      <c r="F13" s="26" t="inlineStr">
        <is>
          <t>Empfohlen</t>
        </is>
      </c>
      <c r="G13" s="26" t="inlineStr">
        <is>
          <t>≤48 Stunden</t>
        </is>
      </c>
      <c r="H13" s="6" t="inlineStr">
        <is>
          <t>Regulärer Patch-Zyklus · Abweichungen durch ISB per Risikoakzeptanz genehmigen</t>
        </is>
      </c>
      <c r="I13" s="120" t="n"/>
      <c r="J13" s="120" t="n"/>
      <c r="K13" s="120" t="n"/>
      <c r="L13" s="120" t="n"/>
      <c r="M13" s="120" t="n"/>
      <c r="N13" s="120" t="n"/>
      <c r="O13" s="120" t="n"/>
      <c r="P13" s="120" t="n"/>
    </row>
    <row r="14" ht="21.75" customHeight="1">
      <c r="A14" s="28" t="inlineStr">
        <is>
          <t>0,0–3,9</t>
        </is>
      </c>
      <c r="B14" s="28" t="inlineStr">
        <is>
          <t>P4</t>
        </is>
      </c>
      <c r="C14" s="29" t="inlineStr">
        <is>
          <t>Niedrig</t>
        </is>
      </c>
      <c r="D14" s="28" t="inlineStr">
        <is>
          <t>Nächster Patch-Dienstag</t>
        </is>
      </c>
      <c r="E14" s="30" t="inlineStr">
        <is>
          <t>IT</t>
        </is>
      </c>
      <c r="F14" s="29" t="inlineStr">
        <is>
          <t>Optional</t>
        </is>
      </c>
      <c r="G14" s="29" t="inlineStr">
        <is>
          <t>Standard</t>
        </is>
      </c>
      <c r="H14" s="5" t="inlineStr">
        <is>
          <t>Nächster Patch-Tuesday · Dokumentation empfohlen · Kein unmittelbarer Audit-Fokus</t>
        </is>
      </c>
      <c r="I14" s="120" t="n"/>
      <c r="J14" s="120" t="n"/>
      <c r="K14" s="120" t="n"/>
      <c r="L14" s="120" t="n"/>
      <c r="M14" s="120" t="n"/>
      <c r="N14" s="120" t="n"/>
      <c r="O14" s="120" t="n"/>
      <c r="P14" s="120" t="n"/>
    </row>
    <row r="16" ht="7.5" customHeight="1"/>
    <row r="17" ht="21.75" customHeight="1">
      <c r="A17" s="12" t="inlineStr">
        <is>
          <t>A · LIVE-VULNERABILITY-TRACKER  (dokumentiert von IT-Sec, mindestens wöchentlich für kritische Assets aus AST-01)</t>
        </is>
      </c>
      <c r="B17" s="120" t="n"/>
      <c r="C17" s="120" t="n"/>
      <c r="D17" s="120" t="n"/>
      <c r="E17" s="120" t="n"/>
      <c r="F17" s="120" t="n"/>
      <c r="G17" s="120" t="n"/>
      <c r="H17" s="120" t="n"/>
      <c r="I17" s="120" t="n"/>
      <c r="J17" s="120" t="n"/>
      <c r="K17" s="120" t="n"/>
      <c r="L17" s="120" t="n"/>
      <c r="M17" s="120" t="n"/>
      <c r="N17" s="120" t="n"/>
      <c r="O17" s="120" t="n"/>
      <c r="P17" s="120" t="n"/>
    </row>
    <row r="18" ht="45.75" customHeight="1">
      <c r="A18" s="4" t="inlineStr">
        <is>
          <t>IDENTIFIKATION &amp; QUELLE</t>
        </is>
      </c>
      <c r="B18" s="120" t="n"/>
      <c r="C18" s="120" t="n"/>
      <c r="D18" s="120" t="n"/>
      <c r="E18" s="120" t="n"/>
      <c r="F18" s="120" t="n"/>
      <c r="G18" s="3" t="inlineStr">
        <is>
          <t>SLA-MANAGEMENT (FORMELN)</t>
        </is>
      </c>
      <c r="H18" s="120" t="n"/>
      <c r="I18" s="120" t="n"/>
      <c r="J18" s="120" t="n"/>
      <c r="K18" s="2" t="inlineStr">
        <is>
          <t>CVE-DETAILS</t>
        </is>
      </c>
      <c r="L18" s="120" t="n"/>
      <c r="M18" s="1" t="inlineStr">
        <is>
          <t>BEHANDLUNG</t>
        </is>
      </c>
      <c r="N18" s="120" t="n"/>
      <c r="O18" s="89" t="inlineStr">
        <is>
          <t>VERANTWORTUNG &amp; ROLLOUT</t>
        </is>
      </c>
      <c r="P18" s="120" t="n"/>
      <c r="Q18" s="120" t="n"/>
      <c r="R18" s="120" t="n"/>
      <c r="S18" s="90" t="inlineStr">
        <is>
          <t>NACHWEIS &amp; VERKNÜPFUNG</t>
        </is>
      </c>
      <c r="T18" s="120" t="n"/>
      <c r="U18" s="120" t="n"/>
      <c r="V18" s="120" t="n"/>
    </row>
    <row r="19" ht="45.75" customHeight="1">
      <c r="A19" s="31" t="inlineStr">
        <is>
          <t>Vuln-ID</t>
        </is>
      </c>
      <c r="B19" s="31" t="inlineStr">
        <is>
          <t>Asset (aus AST-01)</t>
        </is>
      </c>
      <c r="C19" s="31" t="inlineStr">
        <is>
          <t>CVSS-Score</t>
        </is>
      </c>
      <c r="D19" s="31" t="inlineStr">
        <is>
          <t>Prio (auto)</t>
        </is>
      </c>
      <c r="E19" s="31" t="inlineStr">
        <is>
          <t>Schwachstellentyp</t>
        </is>
      </c>
      <c r="F19" s="31" t="inlineStr">
        <is>
          <t>Quelle/Scanner</t>
        </is>
      </c>
      <c r="G19" s="31" t="inlineStr">
        <is>
          <t>Entdeckungsdatum</t>
        </is>
      </c>
      <c r="H19" s="31" t="inlineStr">
        <is>
          <t>SLA-Ende (auto)</t>
        </is>
      </c>
      <c r="I19" s="31" t="inlineStr">
        <is>
          <t>Tage bis SLA (auto)</t>
        </is>
      </c>
      <c r="J19" s="31" t="inlineStr">
        <is>
          <t>SLA-Status (auto)</t>
        </is>
      </c>
      <c r="K19" s="31" t="inlineStr">
        <is>
          <t>Betroffene Komponente</t>
        </is>
      </c>
      <c r="L19" s="31" t="inlineStr">
        <is>
          <t>CVE-Nummer</t>
        </is>
      </c>
      <c r="M19" s="31" t="inlineStr">
        <is>
          <t>Status</t>
        </is>
      </c>
      <c r="N19" s="31" t="inlineStr">
        <is>
          <t>Risikoentscheidung</t>
        </is>
      </c>
      <c r="O19" s="31" t="inlineStr">
        <is>
          <t>Verantwortlicher</t>
        </is>
      </c>
      <c r="P19" s="31" t="inlineStr">
        <is>
          <t>Remediation / Workaround</t>
        </is>
      </c>
      <c r="Q19" s="31" t="inlineStr">
        <is>
          <t>Test-Umgebung OK</t>
        </is>
      </c>
      <c r="R19" s="31" t="inlineStr">
        <is>
          <t>Prod-Rollout Datum</t>
        </is>
      </c>
      <c r="S19" s="31" t="inlineStr">
        <is>
          <t>Re-Scan Datum</t>
        </is>
      </c>
      <c r="T19" s="31" t="inlineStr">
        <is>
          <t>Nachweis / Artefakt</t>
        </is>
      </c>
      <c r="U19" s="31" t="inlineStr">
        <is>
          <t>Risiko-Register</t>
        </is>
      </c>
      <c r="V19" s="31" t="inlineStr">
        <is>
          <t>Kommentar / Ausnahme</t>
        </is>
      </c>
    </row>
    <row r="20" ht="39.75" customHeight="1">
      <c r="A20" s="32" t="inlineStr">
        <is>
          <t>VULN-001</t>
        </is>
      </c>
      <c r="B20" s="33" t="inlineStr">
        <is>
          <t>A-001 · SAP S/4HANA</t>
        </is>
      </c>
      <c r="C20" s="19" t="n">
        <v>9.800000000000001</v>
      </c>
      <c r="D20" s="19">
        <f>IF(C20="","",IF(C20&gt;=9,"P1",IF(C20&gt;=7,"P2",IF(C20&gt;=4,"P3","P4"))))</f>
        <v/>
      </c>
      <c r="E20" s="34" t="inlineStr">
        <is>
          <t>Remote Code Execution</t>
        </is>
      </c>
      <c r="F20" s="33" t="inlineStr">
        <is>
          <t>Nessus-Scan</t>
        </is>
      </c>
      <c r="G20" s="34" t="inlineStr">
        <is>
          <t>2026-03-15</t>
        </is>
      </c>
      <c r="H20" s="118">
        <f>IF(G20="","",IF(C20&gt;=9,G20+7,IF(C20&gt;=7,G20+30,IF(C20&gt;=4,G20+90,G20+180))))</f>
        <v/>
      </c>
      <c r="I20" s="116">
        <f>IF(H20="","",H20-TODAY())</f>
        <v/>
      </c>
      <c r="J20" s="35">
        <f>IF(I20="","",IF(I20&lt;0,"SLA VERLETZT",IF(I20&lt;=3,"KRITISCH",IF(I20&lt;=7,"WARNUNG","OK"))))</f>
        <v/>
      </c>
      <c r="K20" s="33" t="inlineStr">
        <is>
          <t>SAP NetWeaver AS ABAP</t>
        </is>
      </c>
      <c r="L20" s="33" t="inlineStr">
        <is>
          <t>CVE-2024-99001</t>
        </is>
      </c>
      <c r="M20" s="34" t="inlineStr">
        <is>
          <t>Offen</t>
        </is>
      </c>
      <c r="N20" s="34" t="inlineStr">
        <is>
          <t>Fix (Patch vorhanden)</t>
        </is>
      </c>
      <c r="O20" s="33" t="inlineStr">
        <is>
          <t>IT-Leitung</t>
        </is>
      </c>
      <c r="P20" s="33" t="inlineStr">
        <is>
          <t>SAP-Patch 3454678 einspielen</t>
        </is>
      </c>
      <c r="Q20" s="34" t="inlineStr">
        <is>
          <t>Ausstehend</t>
        </is>
      </c>
      <c r="R20" s="34" t="inlineStr">
        <is>
          <t>—</t>
        </is>
      </c>
      <c r="S20" s="34" t="inlineStr">
        <is>
          <t>Ausstehend</t>
        </is>
      </c>
      <c r="T20" s="33" t="inlineStr">
        <is>
          <t>Nessus-Report-2026-03-15.pdf</t>
        </is>
      </c>
      <c r="U20" s="33" t="inlineStr">
        <is>
          <t>R-023</t>
        </is>
      </c>
      <c r="V20" s="33" t="inlineStr">
        <is>
          <t>KRITISCH – GF informiert, Krisenstab aktiviert</t>
        </is>
      </c>
    </row>
    <row r="21" ht="39.75" customHeight="1">
      <c r="A21" s="36" t="inlineStr">
        <is>
          <t>VULN-002</t>
        </is>
      </c>
      <c r="B21" s="37" t="inlineStr">
        <is>
          <t>A-002 · Active Directory</t>
        </is>
      </c>
      <c r="C21" s="22" t="n">
        <v>8.1</v>
      </c>
      <c r="D21" s="22">
        <f>IF(C21="","",IF(C21&gt;=9,"P1",IF(C21&gt;=7,"P2",IF(C21&gt;=4,"P3","P4"))))</f>
        <v/>
      </c>
      <c r="E21" s="38" t="inlineStr">
        <is>
          <t>Privilege Escalation</t>
        </is>
      </c>
      <c r="F21" s="37" t="inlineStr">
        <is>
          <t>Microsoft MSRC</t>
        </is>
      </c>
      <c r="G21" s="38" t="inlineStr">
        <is>
          <t>2026-03-10</t>
        </is>
      </c>
      <c r="H21" s="119">
        <f>IF(G21="","",IF(C21&gt;=9,G21+7,IF(C21&gt;=7,G21+30,IF(C21&gt;=4,G21+90,G21+180))))</f>
        <v/>
      </c>
      <c r="I21" s="117">
        <f>IF(H21="","",H21-TODAY())</f>
        <v/>
      </c>
      <c r="J21" s="39">
        <f>IF(I21="","",IF(I21&lt;0,"SLA VERLETZT",IF(I21&lt;=3,"KRITISCH",IF(I21&lt;=7,"WARNUNG","OK"))))</f>
        <v/>
      </c>
      <c r="K21" s="37" t="inlineStr">
        <is>
          <t>Kerberos / LDAP</t>
        </is>
      </c>
      <c r="L21" s="37" t="inlineStr">
        <is>
          <t>CVE-2024-88002</t>
        </is>
      </c>
      <c r="M21" s="38" t="inlineStr">
        <is>
          <t>In Bearbeitung</t>
        </is>
      </c>
      <c r="N21" s="38" t="inlineStr">
        <is>
          <t>Fix (Patch in Test)</t>
        </is>
      </c>
      <c r="O21" s="37" t="inlineStr">
        <is>
          <t>SysAdmin</t>
        </is>
      </c>
      <c r="P21" s="37" t="inlineStr">
        <is>
          <t>KB5034441 – Test abgeschlossen, Prod-Rollout W2</t>
        </is>
      </c>
      <c r="Q21" s="38" t="inlineStr">
        <is>
          <t>Test OK</t>
        </is>
      </c>
      <c r="R21" s="38" t="inlineStr">
        <is>
          <t>2026-04-01</t>
        </is>
      </c>
      <c r="S21" s="38" t="inlineStr">
        <is>
          <t>Ausstehend</t>
        </is>
      </c>
      <c r="T21" s="37" t="inlineStr">
        <is>
          <t>Test-Protokoll-AD-2026-03-20.pdf</t>
        </is>
      </c>
      <c r="U21" s="37" t="inlineStr">
        <is>
          <t>R-024</t>
        </is>
      </c>
      <c r="V21" s="37" t="inlineStr">
        <is>
          <t>Patch-Tuesday Rollout geplant</t>
        </is>
      </c>
    </row>
    <row r="22" ht="39.75" customHeight="1">
      <c r="A22" s="32" t="inlineStr">
        <is>
          <t>VULN-003</t>
        </is>
      </c>
      <c r="B22" s="33" t="inlineStr">
        <is>
          <t>A-003 · M365 SharePoint</t>
        </is>
      </c>
      <c r="C22" s="22" t="n">
        <v>7.4</v>
      </c>
      <c r="D22" s="22">
        <f>IF(C22="","",IF(C22&gt;=9,"P1",IF(C22&gt;=7,"P2",IF(C22&gt;=4,"P3","P4"))))</f>
        <v/>
      </c>
      <c r="E22" s="34" t="inlineStr">
        <is>
          <t>SSRF</t>
        </is>
      </c>
      <c r="F22" s="33" t="inlineStr">
        <is>
          <t>Microsoft Secure Intel.</t>
        </is>
      </c>
      <c r="G22" s="34" t="inlineStr">
        <is>
          <t>2026-03-08</t>
        </is>
      </c>
      <c r="H22" s="118">
        <f>IF(G22="","",IF(C22&gt;=9,G22+7,IF(C22&gt;=7,G22+30,IF(C22&gt;=4,G22+90,G22+180))))</f>
        <v/>
      </c>
      <c r="I22" s="116">
        <f>IF(H22="","",H22-TODAY())</f>
        <v/>
      </c>
      <c r="J22" s="35">
        <f>IF(I22="","",IF(I22&lt;0,"SLA VERLETZT",IF(I22&lt;=3,"KRITISCH",IF(I22&lt;=7,"WARNUNG","OK"))))</f>
        <v/>
      </c>
      <c r="K22" s="33" t="inlineStr">
        <is>
          <t>SharePoint Online</t>
        </is>
      </c>
      <c r="L22" s="33" t="inlineStr">
        <is>
          <t>CVE-2024-77003</t>
        </is>
      </c>
      <c r="M22" s="34" t="inlineStr">
        <is>
          <t>In Bearbeitung</t>
        </is>
      </c>
      <c r="N22" s="34" t="inlineStr">
        <is>
          <t>Mitigation (Config-Change)</t>
        </is>
      </c>
      <c r="O22" s="33" t="inlineStr">
        <is>
          <t>Cloud-Admin</t>
        </is>
      </c>
      <c r="P22" s="33" t="inlineStr">
        <is>
          <t>MS-empfohlene Config-Härtung + Conditional Access</t>
        </is>
      </c>
      <c r="Q22" s="34" t="inlineStr">
        <is>
          <t>Entfällt (Cloud)</t>
        </is>
      </c>
      <c r="R22" s="34" t="inlineStr">
        <is>
          <t>2026-03-25</t>
        </is>
      </c>
      <c r="S22" s="34" t="inlineStr">
        <is>
          <t>2026-03-28</t>
        </is>
      </c>
      <c r="T22" s="33" t="inlineStr">
        <is>
          <t>Config-Change-Log-SPO.pdf</t>
        </is>
      </c>
      <c r="U22" s="33" t="inlineStr">
        <is>
          <t>R-025</t>
        </is>
      </c>
      <c r="V22" s="33" t="inlineStr">
        <is>
          <t>Mitigation akzeptiert bis Patch verfügbar, ISB genehmigt</t>
        </is>
      </c>
    </row>
    <row r="23" ht="39.75" customHeight="1">
      <c r="A23" s="36" t="inlineStr">
        <is>
          <t>VULN-004</t>
        </is>
      </c>
      <c r="B23" s="37" t="inlineStr">
        <is>
          <t>A-005 · VPN Gateway</t>
        </is>
      </c>
      <c r="C23" s="19" t="n">
        <v>9.1</v>
      </c>
      <c r="D23" s="19">
        <f>IF(C23="","",IF(C23&gt;=9,"P1",IF(C23&gt;=7,"P2",IF(C23&gt;=4,"P3","P4"))))</f>
        <v/>
      </c>
      <c r="E23" s="38" t="inlineStr">
        <is>
          <t>Authentication Bypass</t>
        </is>
      </c>
      <c r="F23" s="37" t="inlineStr">
        <is>
          <t>Qualys</t>
        </is>
      </c>
      <c r="G23" s="38" t="inlineStr">
        <is>
          <t>2026-02-20</t>
        </is>
      </c>
      <c r="H23" s="119">
        <f>IF(G23="","",IF(C23&gt;=9,G23+7,IF(C23&gt;=7,G23+30,IF(C23&gt;=4,G23+90,G23+180))))</f>
        <v/>
      </c>
      <c r="I23" s="117">
        <f>IF(H23="","",H23-TODAY())</f>
        <v/>
      </c>
      <c r="J23" s="39">
        <f>IF(I23="","",IF(I23&lt;0,"SLA VERLETZT",IF(I23&lt;=3,"KRITISCH",IF(I23&lt;=7,"WARNUNG","OK"))))</f>
        <v/>
      </c>
      <c r="K23" s="37" t="inlineStr">
        <is>
          <t>Palo Alto PAN-OS</t>
        </is>
      </c>
      <c r="L23" s="37" t="inlineStr">
        <is>
          <t>CVE-2024-55004</t>
        </is>
      </c>
      <c r="M23" s="38" t="inlineStr">
        <is>
          <t>Abgeschlossen</t>
        </is>
      </c>
      <c r="N23" s="38" t="inlineStr">
        <is>
          <t>Fix (Patch eingespielt)</t>
        </is>
      </c>
      <c r="O23" s="37" t="inlineStr">
        <is>
          <t>Netzwerk-Admin</t>
        </is>
      </c>
      <c r="P23" s="37" t="inlineStr">
        <is>
          <t>PAN-OS 11.1.2-h3 eingespielt</t>
        </is>
      </c>
      <c r="Q23" s="38" t="inlineStr">
        <is>
          <t>Test OK</t>
        </is>
      </c>
      <c r="R23" s="38" t="inlineStr">
        <is>
          <t>2026-02-27</t>
        </is>
      </c>
      <c r="S23" s="38" t="inlineStr">
        <is>
          <t>2026-03-01</t>
        </is>
      </c>
      <c r="T23" s="37" t="inlineStr">
        <is>
          <t>Re-Scan-VPN-2026-03-01.pdf</t>
        </is>
      </c>
      <c r="U23" s="37" t="inlineStr">
        <is>
          <t>R-019</t>
        </is>
      </c>
      <c r="V23" s="37" t="inlineStr">
        <is>
          <t>SLA eingehalten (7 Tage), GF informiert</t>
        </is>
      </c>
    </row>
    <row r="24" ht="39.75" customHeight="1">
      <c r="A24" s="32" t="inlineStr">
        <is>
          <t>VULN-005</t>
        </is>
      </c>
      <c r="B24" s="33" t="inlineStr">
        <is>
          <t>A-007 · Webserver</t>
        </is>
      </c>
      <c r="C24" s="25" t="n">
        <v>5.3</v>
      </c>
      <c r="D24" s="25">
        <f>IF(C24="","",IF(C24&gt;=9,"P1",IF(C24&gt;=7,"P2",IF(C24&gt;=4,"P3","P4"))))</f>
        <v/>
      </c>
      <c r="E24" s="34" t="inlineStr">
        <is>
          <t>XSS</t>
        </is>
      </c>
      <c r="F24" s="33" t="inlineStr">
        <is>
          <t>OWASP ZAP</t>
        </is>
      </c>
      <c r="G24" s="34" t="inlineStr">
        <is>
          <t>2026-03-01</t>
        </is>
      </c>
      <c r="H24" s="118">
        <f>IF(G24="","",IF(C24&gt;=9,G24+7,IF(C24&gt;=7,G24+30,IF(C24&gt;=4,G24+90,G24+180))))</f>
        <v/>
      </c>
      <c r="I24" s="116">
        <f>IF(H24="","",H24-TODAY())</f>
        <v/>
      </c>
      <c r="J24" s="35">
        <f>IF(I24="","",IF(I24&lt;0,"SLA VERLETZT",IF(I24&lt;=3,"KRITISCH",IF(I24&lt;=7,"WARNUNG","OK"))))</f>
        <v/>
      </c>
      <c r="K24" s="33" t="inlineStr">
        <is>
          <t>Apache 2.4.56</t>
        </is>
      </c>
      <c r="L24" s="33" t="inlineStr">
        <is>
          <t>CVE-2024-33005</t>
        </is>
      </c>
      <c r="M24" s="34" t="inlineStr">
        <is>
          <t>In Bearbeitung</t>
        </is>
      </c>
      <c r="N24" s="34" t="inlineStr">
        <is>
          <t>Fix (Dev-Backlog)</t>
        </is>
      </c>
      <c r="O24" s="33" t="inlineStr">
        <is>
          <t>Entwicklungsleitung</t>
        </is>
      </c>
      <c r="P24" s="33" t="inlineStr">
        <is>
          <t>HTTP-Header-Sanitization-Patch (intern)</t>
        </is>
      </c>
      <c r="Q24" s="34" t="inlineStr">
        <is>
          <t>Ausstehend</t>
        </is>
      </c>
      <c r="R24" s="34" t="inlineStr">
        <is>
          <t>—</t>
        </is>
      </c>
      <c r="S24" s="34" t="inlineStr">
        <is>
          <t>Ausstehend</t>
        </is>
      </c>
      <c r="T24" s="33" t="inlineStr">
        <is>
          <t>ZAP-Report-2026-03-01.html</t>
        </is>
      </c>
      <c r="U24" s="33" t="inlineStr">
        <is>
          <t>—</t>
        </is>
      </c>
      <c r="V24" s="33" t="inlineStr">
        <is>
          <t>P3 – kein unmittelbarer Audit-Fokus</t>
        </is>
      </c>
    </row>
    <row r="25" ht="36" customHeight="1">
      <c r="A25" s="37" t="n"/>
      <c r="B25" s="37" t="n"/>
      <c r="C25" s="38" t="n"/>
      <c r="D25" s="38">
        <f>IF(C25="","",IF(C25&gt;=9,"P1",IF(C25&gt;=7,"P2",IF(C25&gt;=4,"P3","P4"))))</f>
        <v/>
      </c>
      <c r="E25" s="38" t="n"/>
      <c r="F25" s="37" t="n"/>
      <c r="G25" s="38" t="n"/>
      <c r="H25" s="38">
        <f>IF(G25="","",IF(C25&gt;=9,G25+7,IF(C25&gt;=7,G25+30,IF(C25&gt;=4,G25+90,G25+180))))</f>
        <v/>
      </c>
      <c r="I25" s="38">
        <f>IF(H25="","",H25-TODAY())</f>
        <v/>
      </c>
      <c r="J25" s="38">
        <f>IF(I25="","",IF(I25&lt;0,"SLA VERLETZT",IF(I25&lt;=3,"KRITISCH",IF(I25&lt;=7,"WARNUNG","OK"))))</f>
        <v/>
      </c>
      <c r="K25" s="37" t="n"/>
      <c r="L25" s="37" t="n"/>
      <c r="M25" s="38" t="n"/>
      <c r="N25" s="38" t="n"/>
      <c r="O25" s="37" t="n"/>
      <c r="P25" s="37" t="n"/>
      <c r="Q25" s="38" t="n"/>
      <c r="R25" s="38" t="n"/>
      <c r="S25" s="38" t="n"/>
      <c r="T25" s="37" t="n"/>
      <c r="U25" s="37" t="n"/>
      <c r="V25" s="37" t="n"/>
    </row>
    <row r="26" ht="36" customHeight="1">
      <c r="A26" s="33" t="n"/>
      <c r="B26" s="33" t="n"/>
      <c r="C26" s="34" t="n"/>
      <c r="D26" s="34">
        <f>IF(C26="","",IF(C26&gt;=9,"P1",IF(C26&gt;=7,"P2",IF(C26&gt;=4,"P3","P4"))))</f>
        <v/>
      </c>
      <c r="E26" s="34" t="n"/>
      <c r="F26" s="33" t="n"/>
      <c r="G26" s="34" t="n"/>
      <c r="H26" s="34">
        <f>IF(G26="","",IF(C26&gt;=9,G26+7,IF(C26&gt;=7,G26+30,IF(C26&gt;=4,G26+90,G26+180))))</f>
        <v/>
      </c>
      <c r="I26" s="34">
        <f>IF(H26="","",H26-TODAY())</f>
        <v/>
      </c>
      <c r="J26" s="34">
        <f>IF(I26="","",IF(I26&lt;0,"SLA VERLETZT",IF(I26&lt;=3,"KRITISCH",IF(I26&lt;=7,"WARNUNG","OK"))))</f>
        <v/>
      </c>
      <c r="K26" s="33" t="n"/>
      <c r="L26" s="33" t="n"/>
      <c r="M26" s="34" t="n"/>
      <c r="N26" s="34" t="n"/>
      <c r="O26" s="33" t="n"/>
      <c r="P26" s="33" t="n"/>
      <c r="Q26" s="34" t="n"/>
      <c r="R26" s="34" t="n"/>
      <c r="S26" s="34" t="n"/>
      <c r="T26" s="33" t="n"/>
      <c r="U26" s="33" t="n"/>
      <c r="V26" s="33" t="n"/>
    </row>
    <row r="27" ht="36" customHeight="1">
      <c r="A27" s="37" t="n"/>
      <c r="B27" s="37" t="n"/>
      <c r="C27" s="38" t="n"/>
      <c r="D27" s="38">
        <f>IF(C27="","",IF(C27&gt;=9,"P1",IF(C27&gt;=7,"P2",IF(C27&gt;=4,"P3","P4"))))</f>
        <v/>
      </c>
      <c r="E27" s="38" t="n"/>
      <c r="F27" s="37" t="n"/>
      <c r="G27" s="38" t="n"/>
      <c r="H27" s="38">
        <f>IF(G27="","",IF(C27&gt;=9,G27+7,IF(C27&gt;=7,G27+30,IF(C27&gt;=4,G27+90,G27+180))))</f>
        <v/>
      </c>
      <c r="I27" s="38">
        <f>IF(H27="","",H27-TODAY())</f>
        <v/>
      </c>
      <c r="J27" s="38">
        <f>IF(I27="","",IF(I27&lt;0,"SLA VERLETZT",IF(I27&lt;=3,"KRITISCH",IF(I27&lt;=7,"WARNUNG","OK"))))</f>
        <v/>
      </c>
      <c r="K27" s="37" t="n"/>
      <c r="L27" s="37" t="n"/>
      <c r="M27" s="38" t="n"/>
      <c r="N27" s="38" t="n"/>
      <c r="O27" s="37" t="n"/>
      <c r="P27" s="37" t="n"/>
      <c r="Q27" s="38" t="n"/>
      <c r="R27" s="38" t="n"/>
      <c r="S27" s="38" t="n"/>
      <c r="T27" s="37" t="n"/>
      <c r="U27" s="37" t="n"/>
      <c r="V27" s="37" t="n"/>
    </row>
    <row r="28" ht="36" customHeight="1">
      <c r="A28" s="33" t="n"/>
      <c r="B28" s="33" t="n"/>
      <c r="C28" s="34" t="n"/>
      <c r="D28" s="34">
        <f>IF(C28="","",IF(C28&gt;=9,"P1",IF(C28&gt;=7,"P2",IF(C28&gt;=4,"P3","P4"))))</f>
        <v/>
      </c>
      <c r="E28" s="34" t="n"/>
      <c r="F28" s="33" t="n"/>
      <c r="G28" s="34" t="n"/>
      <c r="H28" s="34">
        <f>IF(G28="","",IF(C28&gt;=9,G28+7,IF(C28&gt;=7,G28+30,IF(C28&gt;=4,G28+90,G28+180))))</f>
        <v/>
      </c>
      <c r="I28" s="34">
        <f>IF(H28="","",H28-TODAY())</f>
        <v/>
      </c>
      <c r="J28" s="34">
        <f>IF(I28="","",IF(I28&lt;0,"SLA VERLETZT",IF(I28&lt;=3,"KRITISCH",IF(I28&lt;=7,"WARNUNG","OK"))))</f>
        <v/>
      </c>
      <c r="K28" s="33" t="n"/>
      <c r="L28" s="33" t="n"/>
      <c r="M28" s="34" t="n"/>
      <c r="N28" s="34" t="n"/>
      <c r="O28" s="33" t="n"/>
      <c r="P28" s="33" t="n"/>
      <c r="Q28" s="34" t="n"/>
      <c r="R28" s="34" t="n"/>
      <c r="S28" s="34" t="n"/>
      <c r="T28" s="33" t="n"/>
      <c r="U28" s="33" t="n"/>
      <c r="V28" s="33" t="n"/>
    </row>
    <row r="29" ht="36" customHeight="1">
      <c r="A29" s="37" t="n"/>
      <c r="B29" s="37" t="n"/>
      <c r="C29" s="38" t="n"/>
      <c r="D29" s="38">
        <f>IF(C29="","",IF(C29&gt;=9,"P1",IF(C29&gt;=7,"P2",IF(C29&gt;=4,"P3","P4"))))</f>
        <v/>
      </c>
      <c r="E29" s="38" t="n"/>
      <c r="F29" s="37" t="n"/>
      <c r="G29" s="38" t="n"/>
      <c r="H29" s="38">
        <f>IF(G29="","",IF(C29&gt;=9,G29+7,IF(C29&gt;=7,G29+30,IF(C29&gt;=4,G29+90,G29+180))))</f>
        <v/>
      </c>
      <c r="I29" s="38">
        <f>IF(H29="","",H29-TODAY())</f>
        <v/>
      </c>
      <c r="J29" s="38">
        <f>IF(I29="","",IF(I29&lt;0,"SLA VERLETZT",IF(I29&lt;=3,"KRITISCH",IF(I29&lt;=7,"WARNUNG","OK"))))</f>
        <v/>
      </c>
      <c r="K29" s="37" t="n"/>
      <c r="L29" s="37" t="n"/>
      <c r="M29" s="38" t="n"/>
      <c r="N29" s="38" t="n"/>
      <c r="O29" s="37" t="n"/>
      <c r="P29" s="37" t="n"/>
      <c r="Q29" s="38" t="n"/>
      <c r="R29" s="38" t="n"/>
      <c r="S29" s="38" t="n"/>
      <c r="T29" s="37" t="n"/>
      <c r="U29" s="37" t="n"/>
      <c r="V29" s="37" t="n"/>
    </row>
    <row r="30" ht="36" customHeight="1">
      <c r="A30" s="33" t="n"/>
      <c r="B30" s="33" t="n"/>
      <c r="C30" s="34" t="n"/>
      <c r="D30" s="34">
        <f>IF(C30="","",IF(C30&gt;=9,"P1",IF(C30&gt;=7,"P2",IF(C30&gt;=4,"P3","P4"))))</f>
        <v/>
      </c>
      <c r="E30" s="34" t="n"/>
      <c r="F30" s="33" t="n"/>
      <c r="G30" s="34" t="n"/>
      <c r="H30" s="34">
        <f>IF(G30="","",IF(C30&gt;=9,G30+7,IF(C30&gt;=7,G30+30,IF(C30&gt;=4,G30+90,G30+180))))</f>
        <v/>
      </c>
      <c r="I30" s="34">
        <f>IF(H30="","",H30-TODAY())</f>
        <v/>
      </c>
      <c r="J30" s="34">
        <f>IF(I30="","",IF(I30&lt;0,"SLA VERLETZT",IF(I30&lt;=3,"KRITISCH",IF(I30&lt;=7,"WARNUNG","OK"))))</f>
        <v/>
      </c>
      <c r="K30" s="33" t="n"/>
      <c r="L30" s="33" t="n"/>
      <c r="M30" s="34" t="n"/>
      <c r="N30" s="34" t="n"/>
      <c r="O30" s="33" t="n"/>
      <c r="P30" s="33" t="n"/>
      <c r="Q30" s="34" t="n"/>
      <c r="R30" s="34" t="n"/>
      <c r="S30" s="34" t="n"/>
      <c r="T30" s="33" t="n"/>
      <c r="U30" s="33" t="n"/>
      <c r="V30" s="33" t="n"/>
    </row>
    <row r="31" ht="36" customHeight="1">
      <c r="A31" s="37" t="n"/>
      <c r="B31" s="37" t="n"/>
      <c r="C31" s="38" t="n"/>
      <c r="D31" s="38">
        <f>IF(C31="","",IF(C31&gt;=9,"P1",IF(C31&gt;=7,"P2",IF(C31&gt;=4,"P3","P4"))))</f>
        <v/>
      </c>
      <c r="E31" s="38" t="n"/>
      <c r="F31" s="37" t="n"/>
      <c r="G31" s="38" t="n"/>
      <c r="H31" s="38">
        <f>IF(G31="","",IF(C31&gt;=9,G31+7,IF(C31&gt;=7,G31+30,IF(C31&gt;=4,G31+90,G31+180))))</f>
        <v/>
      </c>
      <c r="I31" s="38">
        <f>IF(H31="","",H31-TODAY())</f>
        <v/>
      </c>
      <c r="J31" s="38">
        <f>IF(I31="","",IF(I31&lt;0,"SLA VERLETZT",IF(I31&lt;=3,"KRITISCH",IF(I31&lt;=7,"WARNUNG","OK"))))</f>
        <v/>
      </c>
      <c r="K31" s="37" t="n"/>
      <c r="L31" s="37" t="n"/>
      <c r="M31" s="38" t="n"/>
      <c r="N31" s="38" t="n"/>
      <c r="O31" s="37" t="n"/>
      <c r="P31" s="37" t="n"/>
      <c r="Q31" s="38" t="n"/>
      <c r="R31" s="38" t="n"/>
      <c r="S31" s="38" t="n"/>
      <c r="T31" s="37" t="n"/>
      <c r="U31" s="37" t="n"/>
      <c r="V31" s="37" t="n"/>
    </row>
    <row r="32" ht="36" customHeight="1">
      <c r="A32" s="33" t="n"/>
      <c r="B32" s="33" t="n"/>
      <c r="C32" s="34" t="n"/>
      <c r="D32" s="34">
        <f>IF(C32="","",IF(C32&gt;=9,"P1",IF(C32&gt;=7,"P2",IF(C32&gt;=4,"P3","P4"))))</f>
        <v/>
      </c>
      <c r="E32" s="34" t="n"/>
      <c r="F32" s="33" t="n"/>
      <c r="G32" s="34" t="n"/>
      <c r="H32" s="34">
        <f>IF(G32="","",IF(C32&gt;=9,G32+7,IF(C32&gt;=7,G32+30,IF(C32&gt;=4,G32+90,G32+180))))</f>
        <v/>
      </c>
      <c r="I32" s="34">
        <f>IF(H32="","",H32-TODAY())</f>
        <v/>
      </c>
      <c r="J32" s="34">
        <f>IF(I32="","",IF(I32&lt;0,"SLA VERLETZT",IF(I32&lt;=3,"KRITISCH",IF(I32&lt;=7,"WARNUNG","OK"))))</f>
        <v/>
      </c>
      <c r="K32" s="33" t="n"/>
      <c r="L32" s="33" t="n"/>
      <c r="M32" s="34" t="n"/>
      <c r="N32" s="34" t="n"/>
      <c r="O32" s="33" t="n"/>
      <c r="P32" s="33" t="n"/>
      <c r="Q32" s="34" t="n"/>
      <c r="R32" s="34" t="n"/>
      <c r="S32" s="34" t="n"/>
      <c r="T32" s="33" t="n"/>
      <c r="U32" s="33" t="n"/>
      <c r="V32" s="33" t="n"/>
    </row>
    <row r="33" ht="36" customHeight="1">
      <c r="A33" s="37" t="n"/>
      <c r="B33" s="37" t="n"/>
      <c r="C33" s="38" t="n"/>
      <c r="D33" s="38">
        <f>IF(C33="","",IF(C33&gt;=9,"P1",IF(C33&gt;=7,"P2",IF(C33&gt;=4,"P3","P4"))))</f>
        <v/>
      </c>
      <c r="E33" s="38" t="n"/>
      <c r="F33" s="37" t="n"/>
      <c r="G33" s="38" t="n"/>
      <c r="H33" s="38">
        <f>IF(G33="","",IF(C33&gt;=9,G33+7,IF(C33&gt;=7,G33+30,IF(C33&gt;=4,G33+90,G33+180))))</f>
        <v/>
      </c>
      <c r="I33" s="38">
        <f>IF(H33="","",H33-TODAY())</f>
        <v/>
      </c>
      <c r="J33" s="38">
        <f>IF(I33="","",IF(I33&lt;0,"SLA VERLETZT",IF(I33&lt;=3,"KRITISCH",IF(I33&lt;=7,"WARNUNG","OK"))))</f>
        <v/>
      </c>
      <c r="K33" s="37" t="n"/>
      <c r="L33" s="37" t="n"/>
      <c r="M33" s="38" t="n"/>
      <c r="N33" s="38" t="n"/>
      <c r="O33" s="37" t="n"/>
      <c r="P33" s="37" t="n"/>
      <c r="Q33" s="38" t="n"/>
      <c r="R33" s="38" t="n"/>
      <c r="S33" s="38" t="n"/>
      <c r="T33" s="37" t="n"/>
      <c r="U33" s="37" t="n"/>
      <c r="V33" s="37" t="n"/>
    </row>
    <row r="34" ht="36" customHeight="1">
      <c r="A34" s="33" t="n"/>
      <c r="B34" s="33" t="n"/>
      <c r="C34" s="34" t="n"/>
      <c r="D34" s="34">
        <f>IF(C34="","",IF(C34&gt;=9,"P1",IF(C34&gt;=7,"P2",IF(C34&gt;=4,"P3","P4"))))</f>
        <v/>
      </c>
      <c r="E34" s="34" t="n"/>
      <c r="F34" s="33" t="n"/>
      <c r="G34" s="34" t="n"/>
      <c r="H34" s="34">
        <f>IF(G34="","",IF(C34&gt;=9,G34+7,IF(C34&gt;=7,G34+30,IF(C34&gt;=4,G34+90,G34+180))))</f>
        <v/>
      </c>
      <c r="I34" s="34">
        <f>IF(H34="","",H34-TODAY())</f>
        <v/>
      </c>
      <c r="J34" s="34">
        <f>IF(I34="","",IF(I34&lt;0,"SLA VERLETZT",IF(I34&lt;=3,"KRITISCH",IF(I34&lt;=7,"WARNUNG","OK"))))</f>
        <v/>
      </c>
      <c r="K34" s="33" t="n"/>
      <c r="L34" s="33" t="n"/>
      <c r="M34" s="34" t="n"/>
      <c r="N34" s="34" t="n"/>
      <c r="O34" s="33" t="n"/>
      <c r="P34" s="33" t="n"/>
      <c r="Q34" s="34" t="n"/>
      <c r="R34" s="34" t="n"/>
      <c r="S34" s="34" t="n"/>
      <c r="T34" s="33" t="n"/>
      <c r="U34" s="33" t="n"/>
      <c r="V34" s="33" t="n"/>
    </row>
    <row r="35" ht="36" customHeight="1">
      <c r="A35" s="37" t="n"/>
      <c r="B35" s="37" t="n"/>
      <c r="C35" s="38" t="n"/>
      <c r="D35" s="38">
        <f>IF(C35="","",IF(C35&gt;=9,"P1",IF(C35&gt;=7,"P2",IF(C35&gt;=4,"P3","P4"))))</f>
        <v/>
      </c>
      <c r="E35" s="38" t="n"/>
      <c r="F35" s="37" t="n"/>
      <c r="G35" s="38" t="n"/>
      <c r="H35" s="38">
        <f>IF(G35="","",IF(C35&gt;=9,G35+7,IF(C35&gt;=7,G35+30,IF(C35&gt;=4,G35+90,G35+180))))</f>
        <v/>
      </c>
      <c r="I35" s="38">
        <f>IF(H35="","",H35-TODAY())</f>
        <v/>
      </c>
      <c r="J35" s="38">
        <f>IF(I35="","",IF(I35&lt;0,"SLA VERLETZT",IF(I35&lt;=3,"KRITISCH",IF(I35&lt;=7,"WARNUNG","OK"))))</f>
        <v/>
      </c>
      <c r="K35" s="37" t="n"/>
      <c r="L35" s="37" t="n"/>
      <c r="M35" s="38" t="n"/>
      <c r="N35" s="38" t="n"/>
      <c r="O35" s="37" t="n"/>
      <c r="P35" s="37" t="n"/>
      <c r="Q35" s="38" t="n"/>
      <c r="R35" s="38" t="n"/>
      <c r="S35" s="38" t="n"/>
      <c r="T35" s="37" t="n"/>
      <c r="U35" s="37" t="n"/>
      <c r="V35" s="37" t="n"/>
    </row>
    <row r="36" ht="36" customHeight="1">
      <c r="A36" s="33" t="n"/>
      <c r="B36" s="33" t="n"/>
      <c r="C36" s="34" t="n"/>
      <c r="D36" s="34">
        <f>IF(C36="","",IF(C36&gt;=9,"P1",IF(C36&gt;=7,"P2",IF(C36&gt;=4,"P3","P4"))))</f>
        <v/>
      </c>
      <c r="E36" s="34" t="n"/>
      <c r="F36" s="33" t="n"/>
      <c r="G36" s="34" t="n"/>
      <c r="H36" s="34">
        <f>IF(G36="","",IF(C36&gt;=9,G36+7,IF(C36&gt;=7,G36+30,IF(C36&gt;=4,G36+90,G36+180))))</f>
        <v/>
      </c>
      <c r="I36" s="34">
        <f>IF(H36="","",H36-TODAY())</f>
        <v/>
      </c>
      <c r="J36" s="34">
        <f>IF(I36="","",IF(I36&lt;0,"SLA VERLETZT",IF(I36&lt;=3,"KRITISCH",IF(I36&lt;=7,"WARNUNG","OK"))))</f>
        <v/>
      </c>
      <c r="K36" s="33" t="n"/>
      <c r="L36" s="33" t="n"/>
      <c r="M36" s="34" t="n"/>
      <c r="N36" s="34" t="n"/>
      <c r="O36" s="33" t="n"/>
      <c r="P36" s="33" t="n"/>
      <c r="Q36" s="34" t="n"/>
      <c r="R36" s="34" t="n"/>
      <c r="S36" s="34" t="n"/>
      <c r="T36" s="33" t="n"/>
      <c r="U36" s="33" t="n"/>
      <c r="V36" s="33" t="n"/>
    </row>
    <row r="37" ht="36" customHeight="1">
      <c r="A37" s="37" t="n"/>
      <c r="B37" s="37" t="n"/>
      <c r="C37" s="38" t="n"/>
      <c r="D37" s="38">
        <f>IF(C37="","",IF(C37&gt;=9,"P1",IF(C37&gt;=7,"P2",IF(C37&gt;=4,"P3","P4"))))</f>
        <v/>
      </c>
      <c r="E37" s="38" t="n"/>
      <c r="F37" s="37" t="n"/>
      <c r="G37" s="38" t="n"/>
      <c r="H37" s="38">
        <f>IF(G37="","",IF(C37&gt;=9,G37+7,IF(C37&gt;=7,G37+30,IF(C37&gt;=4,G37+90,G37+180))))</f>
        <v/>
      </c>
      <c r="I37" s="38">
        <f>IF(H37="","",H37-TODAY())</f>
        <v/>
      </c>
      <c r="J37" s="38">
        <f>IF(I37="","",IF(I37&lt;0,"SLA VERLETZT",IF(I37&lt;=3,"KRITISCH",IF(I37&lt;=7,"WARNUNG","OK"))))</f>
        <v/>
      </c>
      <c r="K37" s="37" t="n"/>
      <c r="L37" s="37" t="n"/>
      <c r="M37" s="38" t="n"/>
      <c r="N37" s="38" t="n"/>
      <c r="O37" s="37" t="n"/>
      <c r="P37" s="37" t="n"/>
      <c r="Q37" s="38" t="n"/>
      <c r="R37" s="38" t="n"/>
      <c r="S37" s="38" t="n"/>
      <c r="T37" s="37" t="n"/>
      <c r="U37" s="37" t="n"/>
      <c r="V37" s="37" t="n"/>
    </row>
    <row r="38" ht="36" customHeight="1">
      <c r="A38" s="33" t="n"/>
      <c r="B38" s="33" t="n"/>
      <c r="C38" s="34" t="n"/>
      <c r="D38" s="34">
        <f>IF(C38="","",IF(C38&gt;=9,"P1",IF(C38&gt;=7,"P2",IF(C38&gt;=4,"P3","P4"))))</f>
        <v/>
      </c>
      <c r="E38" s="34" t="n"/>
      <c r="F38" s="33" t="n"/>
      <c r="G38" s="34" t="n"/>
      <c r="H38" s="34">
        <f>IF(G38="","",IF(C38&gt;=9,G38+7,IF(C38&gt;=7,G38+30,IF(C38&gt;=4,G38+90,G38+180))))</f>
        <v/>
      </c>
      <c r="I38" s="34">
        <f>IF(H38="","",H38-TODAY())</f>
        <v/>
      </c>
      <c r="J38" s="34">
        <f>IF(I38="","",IF(I38&lt;0,"SLA VERLETZT",IF(I38&lt;=3,"KRITISCH",IF(I38&lt;=7,"WARNUNG","OK"))))</f>
        <v/>
      </c>
      <c r="K38" s="33" t="n"/>
      <c r="L38" s="33" t="n"/>
      <c r="M38" s="34" t="n"/>
      <c r="N38" s="34" t="n"/>
      <c r="O38" s="33" t="n"/>
      <c r="P38" s="33" t="n"/>
      <c r="Q38" s="34" t="n"/>
      <c r="R38" s="34" t="n"/>
      <c r="S38" s="34" t="n"/>
      <c r="T38" s="33" t="n"/>
      <c r="U38" s="33" t="n"/>
      <c r="V38" s="33" t="n"/>
    </row>
    <row r="39" ht="36" customHeight="1">
      <c r="A39" s="37" t="n"/>
      <c r="B39" s="37" t="n"/>
      <c r="C39" s="38" t="n"/>
      <c r="D39" s="38">
        <f>IF(C39="","",IF(C39&gt;=9,"P1",IF(C39&gt;=7,"P2",IF(C39&gt;=4,"P3","P4"))))</f>
        <v/>
      </c>
      <c r="E39" s="38" t="n"/>
      <c r="F39" s="37" t="n"/>
      <c r="G39" s="38" t="n"/>
      <c r="H39" s="38">
        <f>IF(G39="","",IF(C39&gt;=9,G39+7,IF(C39&gt;=7,G39+30,IF(C39&gt;=4,G39+90,G39+180))))</f>
        <v/>
      </c>
      <c r="I39" s="38">
        <f>IF(H39="","",H39-TODAY())</f>
        <v/>
      </c>
      <c r="J39" s="38">
        <f>IF(I39="","",IF(I39&lt;0,"SLA VERLETZT",IF(I39&lt;=3,"KRITISCH",IF(I39&lt;=7,"WARNUNG","OK"))))</f>
        <v/>
      </c>
      <c r="K39" s="37" t="n"/>
      <c r="L39" s="37" t="n"/>
      <c r="M39" s="38" t="n"/>
      <c r="N39" s="38" t="n"/>
      <c r="O39" s="37" t="n"/>
      <c r="P39" s="37" t="n"/>
      <c r="Q39" s="38" t="n"/>
      <c r="R39" s="38" t="n"/>
      <c r="S39" s="38" t="n"/>
      <c r="T39" s="37" t="n"/>
      <c r="U39" s="37" t="n"/>
      <c r="V39" s="37" t="n"/>
    </row>
    <row r="40" ht="36" customHeight="1">
      <c r="A40" s="33" t="n"/>
      <c r="B40" s="33" t="n"/>
      <c r="C40" s="34" t="n"/>
      <c r="D40" s="34">
        <f>IF(C40="","",IF(C40&gt;=9,"P1",IF(C40&gt;=7,"P2",IF(C40&gt;=4,"P3","P4"))))</f>
        <v/>
      </c>
      <c r="E40" s="34" t="n"/>
      <c r="F40" s="33" t="n"/>
      <c r="G40" s="34" t="n"/>
      <c r="H40" s="34">
        <f>IF(G40="","",IF(C40&gt;=9,G40+7,IF(C40&gt;=7,G40+30,IF(C40&gt;=4,G40+90,G40+180))))</f>
        <v/>
      </c>
      <c r="I40" s="34">
        <f>IF(H40="","",H40-TODAY())</f>
        <v/>
      </c>
      <c r="J40" s="34">
        <f>IF(I40="","",IF(I40&lt;0,"SLA VERLETZT",IF(I40&lt;=3,"KRITISCH",IF(I40&lt;=7,"WARNUNG","OK"))))</f>
        <v/>
      </c>
      <c r="K40" s="33" t="n"/>
      <c r="L40" s="33" t="n"/>
      <c r="M40" s="34" t="n"/>
      <c r="N40" s="34" t="n"/>
      <c r="O40" s="33" t="n"/>
      <c r="P40" s="33" t="n"/>
      <c r="Q40" s="34" t="n"/>
      <c r="R40" s="34" t="n"/>
      <c r="S40" s="34" t="n"/>
      <c r="T40" s="33" t="n"/>
      <c r="U40" s="33" t="n"/>
      <c r="V40" s="33" t="n"/>
    </row>
    <row r="41" ht="36" customHeight="1">
      <c r="A41" s="37" t="n"/>
      <c r="B41" s="37" t="n"/>
      <c r="C41" s="38" t="n"/>
      <c r="D41" s="38">
        <f>IF(C41="","",IF(C41&gt;=9,"P1",IF(C41&gt;=7,"P2",IF(C41&gt;=4,"P3","P4"))))</f>
        <v/>
      </c>
      <c r="E41" s="38" t="n"/>
      <c r="F41" s="37" t="n"/>
      <c r="G41" s="38" t="n"/>
      <c r="H41" s="38">
        <f>IF(G41="","",IF(C41&gt;=9,G41+7,IF(C41&gt;=7,G41+30,IF(C41&gt;=4,G41+90,G41+180))))</f>
        <v/>
      </c>
      <c r="I41" s="38">
        <f>IF(H41="","",H41-TODAY())</f>
        <v/>
      </c>
      <c r="J41" s="38">
        <f>IF(I41="","",IF(I41&lt;0,"SLA VERLETZT",IF(I41&lt;=3,"KRITISCH",IF(I41&lt;=7,"WARNUNG","OK"))))</f>
        <v/>
      </c>
      <c r="K41" s="37" t="n"/>
      <c r="L41" s="37" t="n"/>
      <c r="M41" s="38" t="n"/>
      <c r="N41" s="38" t="n"/>
      <c r="O41" s="37" t="n"/>
      <c r="P41" s="37" t="n"/>
      <c r="Q41" s="38" t="n"/>
      <c r="R41" s="38" t="n"/>
      <c r="S41" s="38" t="n"/>
      <c r="T41" s="37" t="n"/>
      <c r="U41" s="37" t="n"/>
      <c r="V41" s="37" t="n"/>
    </row>
    <row r="42" ht="36" customHeight="1">
      <c r="A42" s="33" t="n"/>
      <c r="B42" s="33" t="n"/>
      <c r="C42" s="34" t="n"/>
      <c r="D42" s="34">
        <f>IF(C42="","",IF(C42&gt;=9,"P1",IF(C42&gt;=7,"P2",IF(C42&gt;=4,"P3","P4"))))</f>
        <v/>
      </c>
      <c r="E42" s="34" t="n"/>
      <c r="F42" s="33" t="n"/>
      <c r="G42" s="34" t="n"/>
      <c r="H42" s="34">
        <f>IF(G42="","",IF(C42&gt;=9,G42+7,IF(C42&gt;=7,G42+30,IF(C42&gt;=4,G42+90,G42+180))))</f>
        <v/>
      </c>
      <c r="I42" s="34">
        <f>IF(H42="","",H42-TODAY())</f>
        <v/>
      </c>
      <c r="J42" s="34">
        <f>IF(I42="","",IF(I42&lt;0,"SLA VERLETZT",IF(I42&lt;=3,"KRITISCH",IF(I42&lt;=7,"WARNUNG","OK"))))</f>
        <v/>
      </c>
      <c r="K42" s="33" t="n"/>
      <c r="L42" s="33" t="n"/>
      <c r="M42" s="34" t="n"/>
      <c r="N42" s="34" t="n"/>
      <c r="O42" s="33" t="n"/>
      <c r="P42" s="33" t="n"/>
      <c r="Q42" s="34" t="n"/>
      <c r="R42" s="34" t="n"/>
      <c r="S42" s="34" t="n"/>
      <c r="T42" s="33" t="n"/>
      <c r="U42" s="33" t="n"/>
      <c r="V42" s="33" t="n"/>
    </row>
    <row r="43" ht="36" customHeight="1">
      <c r="A43" s="37" t="n"/>
      <c r="B43" s="37" t="n"/>
      <c r="C43" s="38" t="n"/>
      <c r="D43" s="38">
        <f>IF(C43="","",IF(C43&gt;=9,"P1",IF(C43&gt;=7,"P2",IF(C43&gt;=4,"P3","P4"))))</f>
        <v/>
      </c>
      <c r="E43" s="38" t="n"/>
      <c r="F43" s="37" t="n"/>
      <c r="G43" s="38" t="n"/>
      <c r="H43" s="38">
        <f>IF(G43="","",IF(C43&gt;=9,G43+7,IF(C43&gt;=7,G43+30,IF(C43&gt;=4,G43+90,G43+180))))</f>
        <v/>
      </c>
      <c r="I43" s="38">
        <f>IF(H43="","",H43-TODAY())</f>
        <v/>
      </c>
      <c r="J43" s="38">
        <f>IF(I43="","",IF(I43&lt;0,"SLA VERLETZT",IF(I43&lt;=3,"KRITISCH",IF(I43&lt;=7,"WARNUNG","OK"))))</f>
        <v/>
      </c>
      <c r="K43" s="37" t="n"/>
      <c r="L43" s="37" t="n"/>
      <c r="M43" s="38" t="n"/>
      <c r="N43" s="38" t="n"/>
      <c r="O43" s="37" t="n"/>
      <c r="P43" s="37" t="n"/>
      <c r="Q43" s="38" t="n"/>
      <c r="R43" s="38" t="n"/>
      <c r="S43" s="38" t="n"/>
      <c r="T43" s="37" t="n"/>
      <c r="U43" s="37" t="n"/>
      <c r="V43" s="37" t="n"/>
    </row>
    <row r="44" ht="36" customHeight="1">
      <c r="A44" s="33" t="n"/>
      <c r="B44" s="33" t="n"/>
      <c r="C44" s="34" t="n"/>
      <c r="D44" s="34">
        <f>IF(C44="","",IF(C44&gt;=9,"P1",IF(C44&gt;=7,"P2",IF(C44&gt;=4,"P3","P4"))))</f>
        <v/>
      </c>
      <c r="E44" s="34" t="n"/>
      <c r="F44" s="33" t="n"/>
      <c r="G44" s="34" t="n"/>
      <c r="H44" s="34">
        <f>IF(G44="","",IF(C44&gt;=9,G44+7,IF(C44&gt;=7,G44+30,IF(C44&gt;=4,G44+90,G44+180))))</f>
        <v/>
      </c>
      <c r="I44" s="34">
        <f>IF(H44="","",H44-TODAY())</f>
        <v/>
      </c>
      <c r="J44" s="34">
        <f>IF(I44="","",IF(I44&lt;0,"SLA VERLETZT",IF(I44&lt;=3,"KRITISCH",IF(I44&lt;=7,"WARNUNG","OK"))))</f>
        <v/>
      </c>
      <c r="K44" s="33" t="n"/>
      <c r="L44" s="33" t="n"/>
      <c r="M44" s="34" t="n"/>
      <c r="N44" s="34" t="n"/>
      <c r="O44" s="33" t="n"/>
      <c r="P44" s="33" t="n"/>
      <c r="Q44" s="34" t="n"/>
      <c r="R44" s="34" t="n"/>
      <c r="S44" s="34" t="n"/>
      <c r="T44" s="33" t="n"/>
      <c r="U44" s="33" t="n"/>
      <c r="V44" s="33" t="n"/>
    </row>
    <row r="45" ht="36" customHeight="1">
      <c r="A45" s="37" t="n"/>
      <c r="B45" s="37" t="n"/>
      <c r="C45" s="38" t="n"/>
      <c r="D45" s="38">
        <f>IF(C45="","",IF(C45&gt;=9,"P1",IF(C45&gt;=7,"P2",IF(C45&gt;=4,"P3","P4"))))</f>
        <v/>
      </c>
      <c r="E45" s="38" t="n"/>
      <c r="F45" s="37" t="n"/>
      <c r="G45" s="38" t="n"/>
      <c r="H45" s="38">
        <f>IF(G45="","",IF(C45&gt;=9,G45+7,IF(C45&gt;=7,G45+30,IF(C45&gt;=4,G45+90,G45+180))))</f>
        <v/>
      </c>
      <c r="I45" s="38">
        <f>IF(H45="","",H45-TODAY())</f>
        <v/>
      </c>
      <c r="J45" s="38">
        <f>IF(I45="","",IF(I45&lt;0,"SLA VERLETZT",IF(I45&lt;=3,"KRITISCH",IF(I45&lt;=7,"WARNUNG","OK"))))</f>
        <v/>
      </c>
      <c r="K45" s="37" t="n"/>
      <c r="L45" s="37" t="n"/>
      <c r="M45" s="38" t="n"/>
      <c r="N45" s="38" t="n"/>
      <c r="O45" s="37" t="n"/>
      <c r="P45" s="37" t="n"/>
      <c r="Q45" s="38" t="n"/>
      <c r="R45" s="38" t="n"/>
      <c r="S45" s="38" t="n"/>
      <c r="T45" s="37" t="n"/>
      <c r="U45" s="37" t="n"/>
      <c r="V45" s="37" t="n"/>
    </row>
    <row r="46" ht="36" customHeight="1">
      <c r="A46" s="33" t="n"/>
      <c r="B46" s="33" t="n"/>
      <c r="C46" s="34" t="n"/>
      <c r="D46" s="34">
        <f>IF(C46="","",IF(C46&gt;=9,"P1",IF(C46&gt;=7,"P2",IF(C46&gt;=4,"P3","P4"))))</f>
        <v/>
      </c>
      <c r="E46" s="34" t="n"/>
      <c r="F46" s="33" t="n"/>
      <c r="G46" s="34" t="n"/>
      <c r="H46" s="34">
        <f>IF(G46="","",IF(C46&gt;=9,G46+7,IF(C46&gt;=7,G46+30,IF(C46&gt;=4,G46+90,G46+180))))</f>
        <v/>
      </c>
      <c r="I46" s="34">
        <f>IF(H46="","",H46-TODAY())</f>
        <v/>
      </c>
      <c r="J46" s="34">
        <f>IF(I46="","",IF(I46&lt;0,"SLA VERLETZT",IF(I46&lt;=3,"KRITISCH",IF(I46&lt;=7,"WARNUNG","OK"))))</f>
        <v/>
      </c>
      <c r="K46" s="33" t="n"/>
      <c r="L46" s="33" t="n"/>
      <c r="M46" s="34" t="n"/>
      <c r="N46" s="34" t="n"/>
      <c r="O46" s="33" t="n"/>
      <c r="P46" s="33" t="n"/>
      <c r="Q46" s="34" t="n"/>
      <c r="R46" s="34" t="n"/>
      <c r="S46" s="34" t="n"/>
      <c r="T46" s="33" t="n"/>
      <c r="U46" s="33" t="n"/>
      <c r="V46" s="33" t="n"/>
    </row>
    <row r="47" ht="36" customHeight="1">
      <c r="A47" s="37" t="n"/>
      <c r="B47" s="37" t="n"/>
      <c r="C47" s="38" t="n"/>
      <c r="D47" s="38">
        <f>IF(C47="","",IF(C47&gt;=9,"P1",IF(C47&gt;=7,"P2",IF(C47&gt;=4,"P3","P4"))))</f>
        <v/>
      </c>
      <c r="E47" s="38" t="n"/>
      <c r="F47" s="37" t="n"/>
      <c r="G47" s="38" t="n"/>
      <c r="H47" s="38">
        <f>IF(G47="","",IF(C47&gt;=9,G47+7,IF(C47&gt;=7,G47+30,IF(C47&gt;=4,G47+90,G47+180))))</f>
        <v/>
      </c>
      <c r="I47" s="38">
        <f>IF(H47="","",H47-TODAY())</f>
        <v/>
      </c>
      <c r="J47" s="38">
        <f>IF(I47="","",IF(I47&lt;0,"SLA VERLETZT",IF(I47&lt;=3,"KRITISCH",IF(I47&lt;=7,"WARNUNG","OK"))))</f>
        <v/>
      </c>
      <c r="K47" s="37" t="n"/>
      <c r="L47" s="37" t="n"/>
      <c r="M47" s="38" t="n"/>
      <c r="N47" s="38" t="n"/>
      <c r="O47" s="37" t="n"/>
      <c r="P47" s="37" t="n"/>
      <c r="Q47" s="38" t="n"/>
      <c r="R47" s="38" t="n"/>
      <c r="S47" s="38" t="n"/>
      <c r="T47" s="37" t="n"/>
      <c r="U47" s="37" t="n"/>
      <c r="V47" s="37" t="n"/>
    </row>
    <row r="48" ht="36" customHeight="1">
      <c r="A48" s="33" t="n"/>
      <c r="B48" s="33" t="n"/>
      <c r="C48" s="34" t="n"/>
      <c r="D48" s="34">
        <f>IF(C48="","",IF(C48&gt;=9,"P1",IF(C48&gt;=7,"P2",IF(C48&gt;=4,"P3","P4"))))</f>
        <v/>
      </c>
      <c r="E48" s="34" t="n"/>
      <c r="F48" s="33" t="n"/>
      <c r="G48" s="34" t="n"/>
      <c r="H48" s="34">
        <f>IF(G48="","",IF(C48&gt;=9,G48+7,IF(C48&gt;=7,G48+30,IF(C48&gt;=4,G48+90,G48+180))))</f>
        <v/>
      </c>
      <c r="I48" s="34">
        <f>IF(H48="","",H48-TODAY())</f>
        <v/>
      </c>
      <c r="J48" s="34">
        <f>IF(I48="","",IF(I48&lt;0,"SLA VERLETZT",IF(I48&lt;=3,"KRITISCH",IF(I48&lt;=7,"WARNUNG","OK"))))</f>
        <v/>
      </c>
      <c r="K48" s="33" t="n"/>
      <c r="L48" s="33" t="n"/>
      <c r="M48" s="34" t="n"/>
      <c r="N48" s="34" t="n"/>
      <c r="O48" s="33" t="n"/>
      <c r="P48" s="33" t="n"/>
      <c r="Q48" s="34" t="n"/>
      <c r="R48" s="34" t="n"/>
      <c r="S48" s="34" t="n"/>
      <c r="T48" s="33" t="n"/>
      <c r="U48" s="33" t="n"/>
      <c r="V48" s="33" t="n"/>
    </row>
    <row r="49" ht="36" customHeight="1">
      <c r="A49" s="37" t="n"/>
      <c r="B49" s="37" t="n"/>
      <c r="C49" s="38" t="n"/>
      <c r="D49" s="38">
        <f>IF(C49="","",IF(C49&gt;=9,"P1",IF(C49&gt;=7,"P2",IF(C49&gt;=4,"P3","P4"))))</f>
        <v/>
      </c>
      <c r="E49" s="38" t="n"/>
      <c r="F49" s="37" t="n"/>
      <c r="G49" s="38" t="n"/>
      <c r="H49" s="38">
        <f>IF(G49="","",IF(C49&gt;=9,G49+7,IF(C49&gt;=7,G49+30,IF(C49&gt;=4,G49+90,G49+180))))</f>
        <v/>
      </c>
      <c r="I49" s="38">
        <f>IF(H49="","",H49-TODAY())</f>
        <v/>
      </c>
      <c r="J49" s="38">
        <f>IF(I49="","",IF(I49&lt;0,"SLA VERLETZT",IF(I49&lt;=3,"KRITISCH",IF(I49&lt;=7,"WARNUNG","OK"))))</f>
        <v/>
      </c>
      <c r="K49" s="37" t="n"/>
      <c r="L49" s="37" t="n"/>
      <c r="M49" s="38" t="n"/>
      <c r="N49" s="38" t="n"/>
      <c r="O49" s="37" t="n"/>
      <c r="P49" s="37" t="n"/>
      <c r="Q49" s="38" t="n"/>
      <c r="R49" s="38" t="n"/>
      <c r="S49" s="38" t="n"/>
      <c r="T49" s="37" t="n"/>
      <c r="U49" s="37" t="n"/>
      <c r="V49" s="37" t="n"/>
    </row>
    <row r="50" ht="36" customHeight="1">
      <c r="A50" s="33" t="n"/>
      <c r="B50" s="33" t="n"/>
      <c r="C50" s="34" t="n"/>
      <c r="D50" s="34">
        <f>IF(C50="","",IF(C50&gt;=9,"P1",IF(C50&gt;=7,"P2",IF(C50&gt;=4,"P3","P4"))))</f>
        <v/>
      </c>
      <c r="E50" s="34" t="n"/>
      <c r="F50" s="33" t="n"/>
      <c r="G50" s="34" t="n"/>
      <c r="H50" s="34">
        <f>IF(G50="","",IF(C50&gt;=9,G50+7,IF(C50&gt;=7,G50+30,IF(C50&gt;=4,G50+90,G50+180))))</f>
        <v/>
      </c>
      <c r="I50" s="34">
        <f>IF(H50="","",H50-TODAY())</f>
        <v/>
      </c>
      <c r="J50" s="34">
        <f>IF(I50="","",IF(I50&lt;0,"SLA VERLETZT",IF(I50&lt;=3,"KRITISCH",IF(I50&lt;=7,"WARNUNG","OK"))))</f>
        <v/>
      </c>
      <c r="K50" s="33" t="n"/>
      <c r="L50" s="33" t="n"/>
      <c r="M50" s="34" t="n"/>
      <c r="N50" s="34" t="n"/>
      <c r="O50" s="33" t="n"/>
      <c r="P50" s="33" t="n"/>
      <c r="Q50" s="34" t="n"/>
      <c r="R50" s="34" t="n"/>
      <c r="S50" s="34" t="n"/>
      <c r="T50" s="33" t="n"/>
      <c r="U50" s="33" t="n"/>
      <c r="V50" s="33" t="n"/>
    </row>
    <row r="51" ht="36" customHeight="1">
      <c r="A51" s="37" t="n"/>
      <c r="B51" s="37" t="n"/>
      <c r="C51" s="38" t="n"/>
      <c r="D51" s="38">
        <f>IF(C51="","",IF(C51&gt;=9,"P1",IF(C51&gt;=7,"P2",IF(C51&gt;=4,"P3","P4"))))</f>
        <v/>
      </c>
      <c r="E51" s="38" t="n"/>
      <c r="F51" s="37" t="n"/>
      <c r="G51" s="38" t="n"/>
      <c r="H51" s="38">
        <f>IF(G51="","",IF(C51&gt;=9,G51+7,IF(C51&gt;=7,G51+30,IF(C51&gt;=4,G51+90,G51+180))))</f>
        <v/>
      </c>
      <c r="I51" s="38">
        <f>IF(H51="","",H51-TODAY())</f>
        <v/>
      </c>
      <c r="J51" s="38">
        <f>IF(I51="","",IF(I51&lt;0,"SLA VERLETZT",IF(I51&lt;=3,"KRITISCH",IF(I51&lt;=7,"WARNUNG","OK"))))</f>
        <v/>
      </c>
      <c r="K51" s="37" t="n"/>
      <c r="L51" s="37" t="n"/>
      <c r="M51" s="38" t="n"/>
      <c r="N51" s="38" t="n"/>
      <c r="O51" s="37" t="n"/>
      <c r="P51" s="37" t="n"/>
      <c r="Q51" s="38" t="n"/>
      <c r="R51" s="38" t="n"/>
      <c r="S51" s="38" t="n"/>
      <c r="T51" s="37" t="n"/>
      <c r="U51" s="37" t="n"/>
      <c r="V51" s="37" t="n"/>
    </row>
    <row r="52" ht="36" customHeight="1">
      <c r="A52" s="33" t="n"/>
      <c r="B52" s="33" t="n"/>
      <c r="C52" s="34" t="n"/>
      <c r="D52" s="34">
        <f>IF(C52="","",IF(C52&gt;=9,"P1",IF(C52&gt;=7,"P2",IF(C52&gt;=4,"P3","P4"))))</f>
        <v/>
      </c>
      <c r="E52" s="34" t="n"/>
      <c r="F52" s="33" t="n"/>
      <c r="G52" s="34" t="n"/>
      <c r="H52" s="34">
        <f>IF(G52="","",IF(C52&gt;=9,G52+7,IF(C52&gt;=7,G52+30,IF(C52&gt;=4,G52+90,G52+180))))</f>
        <v/>
      </c>
      <c r="I52" s="34">
        <f>IF(H52="","",H52-TODAY())</f>
        <v/>
      </c>
      <c r="J52" s="34">
        <f>IF(I52="","",IF(I52&lt;0,"SLA VERLETZT",IF(I52&lt;=3,"KRITISCH",IF(I52&lt;=7,"WARNUNG","OK"))))</f>
        <v/>
      </c>
      <c r="K52" s="33" t="n"/>
      <c r="L52" s="33" t="n"/>
      <c r="M52" s="34" t="n"/>
      <c r="N52" s="34" t="n"/>
      <c r="O52" s="33" t="n"/>
      <c r="P52" s="33" t="n"/>
      <c r="Q52" s="34" t="n"/>
      <c r="R52" s="34" t="n"/>
      <c r="S52" s="34" t="n"/>
      <c r="T52" s="33" t="n"/>
      <c r="U52" s="33" t="n"/>
      <c r="V52" s="33" t="n"/>
    </row>
    <row r="53" ht="36" customHeight="1">
      <c r="A53" s="37" t="n"/>
      <c r="B53" s="37" t="n"/>
      <c r="C53" s="38" t="n"/>
      <c r="D53" s="38">
        <f>IF(C53="","",IF(C53&gt;=9,"P1",IF(C53&gt;=7,"P2",IF(C53&gt;=4,"P3","P4"))))</f>
        <v/>
      </c>
      <c r="E53" s="38" t="n"/>
      <c r="F53" s="37" t="n"/>
      <c r="G53" s="38" t="n"/>
      <c r="H53" s="38">
        <f>IF(G53="","",IF(C53&gt;=9,G53+7,IF(C53&gt;=7,G53+30,IF(C53&gt;=4,G53+90,G53+180))))</f>
        <v/>
      </c>
      <c r="I53" s="38">
        <f>IF(H53="","",H53-TODAY())</f>
        <v/>
      </c>
      <c r="J53" s="38">
        <f>IF(I53="","",IF(I53&lt;0,"SLA VERLETZT",IF(I53&lt;=3,"KRITISCH",IF(I53&lt;=7,"WARNUNG","OK"))))</f>
        <v/>
      </c>
      <c r="K53" s="37" t="n"/>
      <c r="L53" s="37" t="n"/>
      <c r="M53" s="38" t="n"/>
      <c r="N53" s="38" t="n"/>
      <c r="O53" s="37" t="n"/>
      <c r="P53" s="37" t="n"/>
      <c r="Q53" s="38" t="n"/>
      <c r="R53" s="38" t="n"/>
      <c r="S53" s="38" t="n"/>
      <c r="T53" s="37" t="n"/>
      <c r="U53" s="37" t="n"/>
      <c r="V53" s="37" t="n"/>
    </row>
    <row r="54" ht="36" customHeight="1">
      <c r="A54" s="33" t="n"/>
      <c r="B54" s="33" t="n"/>
      <c r="C54" s="34" t="n"/>
      <c r="D54" s="34">
        <f>IF(C54="","",IF(C54&gt;=9,"P1",IF(C54&gt;=7,"P2",IF(C54&gt;=4,"P3","P4"))))</f>
        <v/>
      </c>
      <c r="E54" s="34" t="n"/>
      <c r="F54" s="33" t="n"/>
      <c r="G54" s="34" t="n"/>
      <c r="H54" s="34">
        <f>IF(G54="","",IF(C54&gt;=9,G54+7,IF(C54&gt;=7,G54+30,IF(C54&gt;=4,G54+90,G54+180))))</f>
        <v/>
      </c>
      <c r="I54" s="34">
        <f>IF(H54="","",H54-TODAY())</f>
        <v/>
      </c>
      <c r="J54" s="34">
        <f>IF(I54="","",IF(I54&lt;0,"SLA VERLETZT",IF(I54&lt;=3,"KRITISCH",IF(I54&lt;=7,"WARNUNG","OK"))))</f>
        <v/>
      </c>
      <c r="K54" s="33" t="n"/>
      <c r="L54" s="33" t="n"/>
      <c r="M54" s="34" t="n"/>
      <c r="N54" s="34" t="n"/>
      <c r="O54" s="33" t="n"/>
      <c r="P54" s="33" t="n"/>
      <c r="Q54" s="34" t="n"/>
      <c r="R54" s="34" t="n"/>
      <c r="S54" s="34" t="n"/>
      <c r="T54" s="33" t="n"/>
      <c r="U54" s="33" t="n"/>
      <c r="V54" s="33" t="n"/>
    </row>
    <row r="55" ht="36" customHeight="1">
      <c r="A55" s="37" t="n"/>
      <c r="B55" s="37" t="n"/>
      <c r="C55" s="38" t="n"/>
      <c r="D55" s="38">
        <f>IF(C55="","",IF(C55&gt;=9,"P1",IF(C55&gt;=7,"P2",IF(C55&gt;=4,"P3","P4"))))</f>
        <v/>
      </c>
      <c r="E55" s="38" t="n"/>
      <c r="F55" s="37" t="n"/>
      <c r="G55" s="38" t="n"/>
      <c r="H55" s="38">
        <f>IF(G55="","",IF(C55&gt;=9,G55+7,IF(C55&gt;=7,G55+30,IF(C55&gt;=4,G55+90,G55+180))))</f>
        <v/>
      </c>
      <c r="I55" s="38">
        <f>IF(H55="","",H55-TODAY())</f>
        <v/>
      </c>
      <c r="J55" s="38">
        <f>IF(I55="","",IF(I55&lt;0,"SLA VERLETZT",IF(I55&lt;=3,"KRITISCH",IF(I55&lt;=7,"WARNUNG","OK"))))</f>
        <v/>
      </c>
      <c r="K55" s="37" t="n"/>
      <c r="L55" s="37" t="n"/>
      <c r="M55" s="38" t="n"/>
      <c r="N55" s="38" t="n"/>
      <c r="O55" s="37" t="n"/>
      <c r="P55" s="37" t="n"/>
      <c r="Q55" s="38" t="n"/>
      <c r="R55" s="38" t="n"/>
      <c r="S55" s="38" t="n"/>
      <c r="T55" s="37" t="n"/>
      <c r="U55" s="37" t="n"/>
      <c r="V55" s="37" t="n"/>
    </row>
  </sheetData>
  <autoFilter ref="A19:V55"/>
  <mergeCells count="19">
    <mergeCell ref="A17:P17"/>
    <mergeCell ref="C6:P6"/>
    <mergeCell ref="A4:P4"/>
    <mergeCell ref="A18:F18"/>
    <mergeCell ref="C5:P5"/>
    <mergeCell ref="H11:P11"/>
    <mergeCell ref="A9:P9"/>
    <mergeCell ref="H13:P13"/>
    <mergeCell ref="O18:R18"/>
    <mergeCell ref="H12:P12"/>
    <mergeCell ref="S18:V18"/>
    <mergeCell ref="A1:P1"/>
    <mergeCell ref="H14:P14"/>
    <mergeCell ref="M18:N18"/>
    <mergeCell ref="G18:J18"/>
    <mergeCell ref="C8:P8"/>
    <mergeCell ref="C7:P7"/>
    <mergeCell ref="K18:L18"/>
    <mergeCell ref="A2:P2"/>
  </mergeCells>
  <conditionalFormatting sqref="C20:C55">
    <cfRule type="colorScale" priority="15">
      <colorScale>
        <cfvo type="num" val="0"/>
        <cfvo type="num" val="5"/>
        <cfvo type="num" val="10"/>
        <color rgb="FF63BE7B"/>
        <color rgb="FFFFEB84"/>
        <color rgb="FFF8696B"/>
      </colorScale>
    </cfRule>
  </conditionalFormatting>
  <conditionalFormatting sqref="D20:D55">
    <cfRule type="cellIs" priority="2" operator="equal" dxfId="4">
      <formula>"P1"</formula>
    </cfRule>
    <cfRule type="cellIs" priority="3" operator="equal" dxfId="11">
      <formula>"P2"</formula>
    </cfRule>
    <cfRule type="cellIs" priority="4" operator="equal" dxfId="3">
      <formula>"P3"</formula>
    </cfRule>
    <cfRule type="cellIs" priority="5" operator="equal" dxfId="1">
      <formula>"P4"</formula>
    </cfRule>
  </conditionalFormatting>
  <conditionalFormatting sqref="I20:I55">
    <cfRule type="dataBar" priority="16">
      <dataBar>
        <cfvo type="num" val="-30"/>
        <cfvo type="num" val="90"/>
        <color rgb="FFDC2626"/>
      </dataBar>
    </cfRule>
  </conditionalFormatting>
  <conditionalFormatting sqref="J20:J55">
    <cfRule type="cellIs" priority="6" operator="equal" dxfId="4">
      <formula>"SLA VERLETZT"</formula>
    </cfRule>
    <cfRule type="cellIs" priority="7" operator="equal" dxfId="7">
      <formula>"KRITISCH"</formula>
    </cfRule>
    <cfRule type="cellIs" priority="8" operator="equal" dxfId="3">
      <formula>"WARNUNG"</formula>
    </cfRule>
    <cfRule type="cellIs" priority="9" operator="equal" dxfId="1">
      <formula>"OK"</formula>
    </cfRule>
  </conditionalFormatting>
  <conditionalFormatting sqref="M20:M55">
    <cfRule type="cellIs" priority="10" operator="equal" dxfId="4">
      <formula>"Offen"</formula>
    </cfRule>
    <cfRule type="cellIs" priority="11" operator="equal" dxfId="3">
      <formula>"In Bearbeitung"</formula>
    </cfRule>
    <cfRule type="cellIs" priority="12" operator="equal" dxfId="2">
      <formula>"In Test"</formula>
    </cfRule>
    <cfRule type="cellIs" priority="13" operator="equal" dxfId="1">
      <formula>"Abgeschlossen"</formula>
    </cfRule>
    <cfRule type="cellIs" priority="14" operator="equal" dxfId="0">
      <formula>"Risiko akzeptiert"</formula>
    </cfRule>
  </conditionalFormatting>
  <dataValidations count="5">
    <dataValidation sqref="C20:C55" showDropDown="0" showInputMessage="1" showErrorMessage="0" allowBlank="0" promptTitle="CVSS Score" prompt="Geben Sie den CVSS v3.1 Score ein (0.0 – 10.0)" type="decimal">
      <formula1>0</formula1>
      <formula2>0</formula2>
    </dataValidation>
    <dataValidation sqref="M20:M55" showDropDown="0" showInputMessage="0" showErrorMessage="0" allowBlank="0" type="list">
      <formula1>"Offen,In Bearbeitung,In Test,Abgeschlossen,Risiko akzeptiert"</formula1>
      <formula2>0</formula2>
    </dataValidation>
    <dataValidation sqref="N20:N55" showDropDown="0" showInputMessage="0" showErrorMessage="0" allowBlank="0" type="list">
      <formula1>"Fix (Patch vorhanden),Fix (Dev-Backlog),Mitigation (Config-Change),Mitigation (Workaround),Risiko akzeptiert (ISB-genehmigt),Kompensation (weitere Maßnahme)"</formula1>
      <formula2>0</formula2>
    </dataValidation>
    <dataValidation sqref="Q20:Q55" showDropDown="0" showInputMessage="0" showErrorMessage="0" allowBlank="0" type="list">
      <formula1>"Test OK,Test ausstehend,Test fehlgeschlagen,Entfällt (Cloud),Entfällt (Config)"</formula1>
      <formula2>0</formula2>
    </dataValidation>
    <dataValidation sqref="E20:E55" showDropDown="0" showInputMessage="0" showErrorMessage="0" allowBlank="0" type="list">
      <formula1>"Remote Code Execution,Privilege Escalation,Authentication Bypass,SQL Injection,XSS,SSRF,CSRF,Information Disclosure,DoS,Command Injection,Path Traversal,Sonstiges"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O24"/>
  <sheetViews>
    <sheetView showGridLines="0" zoomScaleNormal="100" workbookViewId="0">
      <pane ySplit="4" topLeftCell="A5" activePane="bottomLeft" state="frozen"/>
      <selection pane="bottomLeft" activeCell="A1" sqref="A1"/>
    </sheetView>
  </sheetViews>
  <sheetFormatPr baseColWidth="10" defaultColWidth="8.6640625" defaultRowHeight="15"/>
  <cols>
    <col width="28" customWidth="1" min="1" max="1"/>
    <col width="8" customWidth="1" min="2" max="4"/>
    <col width="16" customWidth="1" min="5" max="6"/>
    <col width="18" customWidth="1" min="7" max="7"/>
    <col width="12" customWidth="1" min="8" max="15"/>
  </cols>
  <sheetData>
    <row r="1" ht="37.5" customHeight="1">
      <c r="A1" s="14" t="inlineStr">
        <is>
          <t>VULN-01 · Dashboard &amp; KPI-Monitoring  ·  BSI-Audit-Metriken · Live aus Tracker</t>
        </is>
      </c>
      <c r="B1" s="120" t="n"/>
      <c r="C1" s="120" t="n"/>
      <c r="D1" s="120" t="n"/>
      <c r="E1" s="120" t="n"/>
      <c r="F1" s="120" t="n"/>
      <c r="G1" s="120" t="n"/>
      <c r="H1" s="120" t="n"/>
      <c r="I1" s="120" t="n"/>
      <c r="J1" s="120" t="n"/>
      <c r="K1" s="120" t="n"/>
      <c r="L1" s="120" t="n"/>
      <c r="M1" s="120" t="n"/>
      <c r="N1" s="120" t="n"/>
      <c r="O1" s="120" t="n"/>
    </row>
    <row r="2" ht="18" customHeight="1">
      <c r="A2" s="13" t="inlineStr">
        <is>
          <t>Alle Werte via COUNTIF/COUNTIFS live aus VULN-Tracker  ·  Stand: 26.03.2026</t>
        </is>
      </c>
      <c r="B2" s="120" t="n"/>
      <c r="C2" s="120" t="n"/>
      <c r="D2" s="120" t="n"/>
      <c r="E2" s="120" t="n"/>
      <c r="F2" s="120" t="n"/>
      <c r="G2" s="120" t="n"/>
      <c r="H2" s="120" t="n"/>
      <c r="I2" s="120" t="n"/>
      <c r="J2" s="120" t="n"/>
      <c r="K2" s="120" t="n"/>
      <c r="L2" s="120" t="n"/>
      <c r="M2" s="120" t="n"/>
      <c r="N2" s="120" t="n"/>
      <c r="O2" s="120" t="n"/>
    </row>
    <row r="3" ht="6.75" customHeight="1">
      <c r="A3" s="15" t="n"/>
      <c r="B3" s="15" t="n"/>
      <c r="C3" s="15" t="n"/>
      <c r="D3" s="15" t="n"/>
      <c r="E3" s="15" t="n"/>
      <c r="F3" s="15" t="n"/>
      <c r="G3" s="15" t="n"/>
      <c r="H3" s="15" t="n"/>
      <c r="I3" s="15" t="n"/>
      <c r="J3" s="15" t="n"/>
      <c r="K3" s="15" t="n"/>
      <c r="L3" s="15" t="n"/>
      <c r="M3" s="15" t="n"/>
      <c r="N3" s="15" t="n"/>
      <c r="O3" s="15" t="n"/>
    </row>
    <row r="4" ht="21.75" customHeight="1">
      <c r="A4" s="12" t="inlineStr">
        <is>
          <t>A · KRITISCHE KENNZAHLEN (BSI-Audit-Trigger: &gt;3 KRITISCH → ISB-Eskalation an GF)</t>
        </is>
      </c>
      <c r="B4" s="120" t="n"/>
      <c r="C4" s="120" t="n"/>
      <c r="D4" s="120" t="n"/>
      <c r="E4" s="120" t="n"/>
      <c r="F4" s="120" t="n"/>
      <c r="G4" s="120" t="n"/>
      <c r="H4" s="120" t="n"/>
      <c r="I4" s="120" t="n"/>
      <c r="J4" s="120" t="n"/>
      <c r="K4" s="120" t="n"/>
      <c r="L4" s="120" t="n"/>
      <c r="M4" s="120" t="n"/>
      <c r="N4" s="120" t="n"/>
      <c r="O4" s="120" t="n"/>
    </row>
    <row r="5" ht="24" customHeight="1">
      <c r="A5" s="91" t="inlineStr">
        <is>
          <t>Offene KRITISCH (P1)</t>
        </is>
      </c>
      <c r="B5" s="120" t="n"/>
      <c r="C5" s="120" t="n"/>
      <c r="D5" s="120" t="n"/>
      <c r="E5" s="40">
        <f>COUNTIFS('VULN-Tracker'!D20:D55,"P1",'VULN-Tracker'!M20:M55,"Offen")</f>
        <v/>
      </c>
      <c r="F5" s="41" t="inlineStr">
        <is>
          <t>Ziel: 0</t>
        </is>
      </c>
      <c r="G5" s="8" t="inlineStr">
        <is>
          <t>Sofort: GF informieren, Krisenstab prüfen</t>
        </is>
      </c>
      <c r="H5" s="120" t="n"/>
      <c r="I5" s="120" t="n"/>
      <c r="J5" s="120" t="n"/>
      <c r="K5" s="120" t="n"/>
      <c r="L5" s="120" t="n"/>
      <c r="M5" s="120" t="n"/>
      <c r="N5" s="120" t="n"/>
      <c r="O5" s="120" t="n"/>
    </row>
    <row r="6" ht="24" customHeight="1">
      <c r="A6" s="92" t="inlineStr">
        <is>
          <t>P1 + P2 gesamt offen</t>
        </is>
      </c>
      <c r="B6" s="120" t="n"/>
      <c r="C6" s="120" t="n"/>
      <c r="D6" s="120" t="n"/>
      <c r="E6" s="42">
        <f>COUNTIFS('VULN-Tracker'!D20:D55,"P1",'VULN-Tracker'!M20:M55,"&lt;&gt;Abgeschlossen")+COUNTIFS('VULN-Tracker'!D20:D55,"P2",'VULN-Tracker'!M20:M55,"&lt;&gt;Abgeschlossen")</f>
        <v/>
      </c>
      <c r="F6" s="43" t="inlineStr">
        <is>
          <t>Ziel: 0</t>
        </is>
      </c>
      <c r="G6" s="7" t="inlineStr">
        <is>
          <t>ISB-Bericht + Eskalationsplan</t>
        </is>
      </c>
      <c r="H6" s="120" t="n"/>
      <c r="I6" s="120" t="n"/>
      <c r="J6" s="120" t="n"/>
      <c r="K6" s="120" t="n"/>
      <c r="L6" s="120" t="n"/>
      <c r="M6" s="120" t="n"/>
      <c r="N6" s="120" t="n"/>
      <c r="O6" s="120" t="n"/>
    </row>
    <row r="7" ht="24" customHeight="1">
      <c r="A7" s="91" t="inlineStr">
        <is>
          <t>SLA VERLETZT</t>
        </is>
      </c>
      <c r="B7" s="120" t="n"/>
      <c r="C7" s="120" t="n"/>
      <c r="D7" s="120" t="n"/>
      <c r="E7" s="40">
        <f>COUNTIF('VULN-Tracker'!J20:J55,"SLA VERLETZT")</f>
        <v/>
      </c>
      <c r="F7" s="41" t="inlineStr">
        <is>
          <t>Ziel: 0</t>
        </is>
      </c>
      <c r="G7" s="8" t="inlineStr">
        <is>
          <t>NIS2 Art.21(2)(e) – sofortige Dokumentation</t>
        </is>
      </c>
      <c r="H7" s="120" t="n"/>
      <c r="I7" s="120" t="n"/>
      <c r="J7" s="120" t="n"/>
      <c r="K7" s="120" t="n"/>
      <c r="L7" s="120" t="n"/>
      <c r="M7" s="120" t="n"/>
      <c r="N7" s="120" t="n"/>
      <c r="O7" s="120" t="n"/>
    </row>
    <row r="8" ht="24" customHeight="1">
      <c r="A8" s="93" t="inlineStr">
        <is>
          <t>In Bearbeitung (P1/P2)</t>
        </is>
      </c>
      <c r="B8" s="120" t="n"/>
      <c r="C8" s="120" t="n"/>
      <c r="D8" s="120" t="n"/>
      <c r="E8" s="44">
        <f>COUNTIFS('VULN-Tracker'!D20:D55,"P1",'VULN-Tracker'!M20:M55,"In Bearbeitung")+COUNTIFS('VULN-Tracker'!D20:D55,"P2",'VULN-Tracker'!M20:M55,"In Bearbeitung")</f>
        <v/>
      </c>
      <c r="F8" s="45" t="inlineStr">
        <is>
          <t>Monitoring</t>
        </is>
      </c>
      <c r="G8" s="6" t="inlineStr">
        <is>
          <t>Fortschritt wöchentlich prüfen</t>
        </is>
      </c>
      <c r="H8" s="120" t="n"/>
      <c r="I8" s="120" t="n"/>
      <c r="J8" s="120" t="n"/>
      <c r="K8" s="120" t="n"/>
      <c r="L8" s="120" t="n"/>
      <c r="M8" s="120" t="n"/>
      <c r="N8" s="120" t="n"/>
      <c r="O8" s="120" t="n"/>
    </row>
    <row r="9" ht="24" customHeight="1">
      <c r="A9" s="94" t="inlineStr">
        <is>
          <t>Abgeschlossen (gesamt)</t>
        </is>
      </c>
      <c r="B9" s="120" t="n"/>
      <c r="C9" s="120" t="n"/>
      <c r="D9" s="120" t="n"/>
      <c r="E9" s="46">
        <f>COUNTIF('VULN-Tracker'!M20:M55,"Abgeschlossen")</f>
        <v/>
      </c>
      <c r="F9" s="47" t="inlineStr">
        <is>
          <t>Fortschritt</t>
        </is>
      </c>
      <c r="G9" s="5" t="inlineStr">
        <is>
          <t>Nachweis für Audit-Readiness</t>
        </is>
      </c>
      <c r="H9" s="120" t="n"/>
      <c r="I9" s="120" t="n"/>
      <c r="J9" s="120" t="n"/>
      <c r="K9" s="120" t="n"/>
      <c r="L9" s="120" t="n"/>
      <c r="M9" s="120" t="n"/>
      <c r="N9" s="120" t="n"/>
      <c r="O9" s="120" t="n"/>
    </row>
    <row r="10" ht="24" customHeight="1">
      <c r="A10" s="95" t="inlineStr">
        <is>
          <t>Risiko akzeptiert</t>
        </is>
      </c>
      <c r="B10" s="120" t="n"/>
      <c r="C10" s="120" t="n"/>
      <c r="D10" s="120" t="n"/>
      <c r="E10" s="48">
        <f>COUNTIF('VULN-Tracker'!M20:M55,"Risiko akzeptiert")</f>
        <v/>
      </c>
      <c r="F10" s="49" t="inlineStr">
        <is>
          <t>ISB-genehmigt</t>
        </is>
      </c>
      <c r="G10" s="96" t="inlineStr">
        <is>
          <t>Jede Ausnahme durch ISB/GF genehmigt + befristet</t>
        </is>
      </c>
      <c r="H10" s="120" t="n"/>
      <c r="I10" s="120" t="n"/>
      <c r="J10" s="120" t="n"/>
      <c r="K10" s="120" t="n"/>
      <c r="L10" s="120" t="n"/>
      <c r="M10" s="120" t="n"/>
      <c r="N10" s="120" t="n"/>
      <c r="O10" s="120" t="n"/>
    </row>
    <row r="11" ht="24" customHeight="1">
      <c r="A11" s="97" t="inlineStr">
        <is>
          <t>Gesamt erfasste Vulns</t>
        </is>
      </c>
      <c r="B11" s="120" t="n"/>
      <c r="C11" s="120" t="n"/>
      <c r="D11" s="120" t="n"/>
      <c r="E11" s="50">
        <f>COUNTA('VULN-Tracker'!A20:A55)</f>
        <v/>
      </c>
      <c r="F11" s="51" t="inlineStr">
        <is>
          <t>Vollständig</t>
        </is>
      </c>
      <c r="G11" s="98" t="inlineStr">
        <is>
          <t>Vollständigkeitsnachweis für BSI-Audit</t>
        </is>
      </c>
      <c r="H11" s="120" t="n"/>
      <c r="I11" s="120" t="n"/>
      <c r="J11" s="120" t="n"/>
      <c r="K11" s="120" t="n"/>
      <c r="L11" s="120" t="n"/>
      <c r="M11" s="120" t="n"/>
      <c r="N11" s="120" t="n"/>
      <c r="O11" s="120" t="n"/>
    </row>
    <row r="12" ht="24" customHeight="1">
      <c r="A12" s="92" t="inlineStr">
        <is>
          <t>Davon CVSS &gt;7,0</t>
        </is>
      </c>
      <c r="B12" s="120" t="n"/>
      <c r="C12" s="120" t="n"/>
      <c r="D12" s="120" t="n"/>
      <c r="E12" s="42">
        <f>COUNTIF('VULN-Tracker'!C20:C55,"&gt;7")</f>
        <v/>
      </c>
      <c r="F12" s="43" t="inlineStr">
        <is>
          <t>BSI-Fokus</t>
        </is>
      </c>
      <c r="G12" s="7" t="inlineStr">
        <is>
          <t>BSI Audit-Kernmenge – alle nachverfolgbar</t>
        </is>
      </c>
      <c r="H12" s="120" t="n"/>
      <c r="I12" s="120" t="n"/>
      <c r="J12" s="120" t="n"/>
      <c r="K12" s="120" t="n"/>
      <c r="L12" s="120" t="n"/>
      <c r="M12" s="120" t="n"/>
      <c r="N12" s="120" t="n"/>
      <c r="O12" s="120" t="n"/>
    </row>
    <row r="13" ht="7.5" customHeight="1"/>
    <row r="14" ht="21.75" customHeight="1">
      <c r="A14" s="9" t="inlineStr">
        <is>
          <t>B · SLA-EINHALTUNGSQUOTE P1/P2  (Quote fristgerecht geschlossener P1/P2-Schwachstellen)</t>
        </is>
      </c>
      <c r="B14" s="120" t="n"/>
      <c r="C14" s="120" t="n"/>
      <c r="D14" s="120" t="n"/>
      <c r="E14" s="120" t="n"/>
      <c r="F14" s="120" t="n"/>
      <c r="G14" s="120" t="n"/>
      <c r="H14" s="120" t="n"/>
      <c r="I14" s="120" t="n"/>
      <c r="J14" s="120" t="n"/>
      <c r="K14" s="120" t="n"/>
      <c r="L14" s="120" t="n"/>
      <c r="M14" s="120" t="n"/>
      <c r="N14" s="120" t="n"/>
      <c r="O14" s="120" t="n"/>
    </row>
    <row r="15" ht="21.75" customHeight="1">
      <c r="A15" s="91" t="inlineStr">
        <is>
          <t>P1 abgeschlossen</t>
        </is>
      </c>
      <c r="B15" s="120" t="n"/>
      <c r="C15" s="120" t="n"/>
      <c r="D15" s="120" t="n"/>
      <c r="E15" s="52">
        <f>IFERROR(COUNTIFS('VULN-Tracker'!D20:D55,"P1",'VULN-Tracker'!M20:M55,"Abgeschlossen")/MAX(1,COUNTIF('VULN-Tracker'!D20:D55,"P1")),0)</f>
        <v/>
      </c>
      <c r="F15" s="8" t="inlineStr">
        <is>
          <t>Ziel: ≥95% · Basis: interne SLA gemäß VULN-Priorisierungsrichtlinie</t>
        </is>
      </c>
      <c r="G15" s="120" t="n"/>
      <c r="H15" s="120" t="n"/>
      <c r="I15" s="120" t="n"/>
      <c r="J15" s="120" t="n"/>
      <c r="K15" s="120" t="n"/>
      <c r="L15" s="120" t="n"/>
      <c r="M15" s="120" t="n"/>
      <c r="N15" s="120" t="n"/>
      <c r="O15" s="120" t="n"/>
    </row>
    <row r="16" ht="21.75" customHeight="1">
      <c r="A16" s="92" t="inlineStr">
        <is>
          <t>P2 abgeschlossen</t>
        </is>
      </c>
      <c r="B16" s="120" t="n"/>
      <c r="C16" s="120" t="n"/>
      <c r="D16" s="120" t="n"/>
      <c r="E16" s="53">
        <f>IFERROR(COUNTIFS('VULN-Tracker'!D20:D55,"P2",'VULN-Tracker'!M20:M55,"Abgeschlossen")/MAX(1,COUNTIF('VULN-Tracker'!D20:D55,"P2")),0)</f>
        <v/>
      </c>
      <c r="F16" s="7" t="inlineStr">
        <is>
          <t>Ziel: ≥95% · Basis: interne SLA gemäß VULN-Priorisierungsrichtlinie</t>
        </is>
      </c>
      <c r="G16" s="120" t="n"/>
      <c r="H16" s="120" t="n"/>
      <c r="I16" s="120" t="n"/>
      <c r="J16" s="120" t="n"/>
      <c r="K16" s="120" t="n"/>
      <c r="L16" s="120" t="n"/>
      <c r="M16" s="120" t="n"/>
      <c r="N16" s="120" t="n"/>
      <c r="O16" s="120" t="n"/>
    </row>
    <row r="17" ht="21.75" customHeight="1">
      <c r="A17" s="94" t="inlineStr">
        <is>
          <t>SLA eingehalten (alle)</t>
        </is>
      </c>
      <c r="B17" s="120" t="n"/>
      <c r="C17" s="120" t="n"/>
      <c r="D17" s="120" t="n"/>
      <c r="E17" s="54">
        <f>IFERROR((COUNTA('VULN-Tracker'!A20:A55)-COUNTIF('VULN-Tracker'!J20:J55,"SLA VERLETZT"))/MAX(1,COUNTA('VULN-Tracker'!A20:A55)),0)</f>
        <v/>
      </c>
      <c r="F17" s="5" t="inlineStr">
        <is>
          <t>Ziel: ≥95% · Basis: interne SLA gemäß VULN-Priorisierungsrichtlinie</t>
        </is>
      </c>
      <c r="G17" s="120" t="n"/>
      <c r="H17" s="120" t="n"/>
      <c r="I17" s="120" t="n"/>
      <c r="J17" s="120" t="n"/>
      <c r="K17" s="120" t="n"/>
      <c r="L17" s="120" t="n"/>
      <c r="M17" s="120" t="n"/>
      <c r="N17" s="120" t="n"/>
      <c r="O17" s="120" t="n"/>
    </row>
    <row r="19" ht="7.5" customHeight="1"/>
    <row r="20" ht="21.75" customHeight="1">
      <c r="A20" s="12" t="inlineStr">
        <is>
          <t>C · VERTEILUNG NACH ASSET-TYP (aus VULN-Tracker)</t>
        </is>
      </c>
      <c r="B20" s="120" t="n"/>
      <c r="C20" s="120" t="n"/>
      <c r="D20" s="120" t="n"/>
      <c r="E20" s="120" t="n"/>
      <c r="F20" s="120" t="n"/>
      <c r="G20" s="120" t="n"/>
      <c r="H20" s="120" t="n"/>
      <c r="I20" s="120" t="n"/>
      <c r="J20" s="120" t="n"/>
      <c r="K20" s="120" t="n"/>
      <c r="L20" s="120" t="n"/>
      <c r="M20" s="120" t="n"/>
      <c r="N20" s="120" t="n"/>
      <c r="O20" s="120" t="n"/>
    </row>
    <row r="21" ht="21.75" customHeight="1">
      <c r="A21" s="99" t="inlineStr">
        <is>
          <t>Asset</t>
        </is>
      </c>
      <c r="B21" s="120" t="n"/>
      <c r="C21" s="120" t="n"/>
      <c r="D21" s="121" t="n"/>
      <c r="E21" s="99" t="inlineStr">
        <is>
          <t>Anzahl offen</t>
        </is>
      </c>
      <c r="F21" s="99" t="inlineStr">
        <is>
          <t>davon P1/P2</t>
        </is>
      </c>
      <c r="G21" s="99" t="inlineStr">
        <is>
          <t>SLA-Status</t>
        </is>
      </c>
    </row>
    <row r="22" ht="19.5" customHeight="1">
      <c r="A22" s="97" t="inlineStr">
        <is>
          <t>A-001 SAP ERP</t>
        </is>
      </c>
      <c r="B22" s="120" t="n"/>
      <c r="C22" s="120" t="n"/>
      <c r="D22" s="120" t="n"/>
      <c r="E22" s="55">
        <f>COUNTIFS('VULN-Tracker'!B20:B55,"A-001*",'VULN-Tracker'!M20:M55,"&lt;&gt;Abgeschlossen")</f>
        <v/>
      </c>
      <c r="F22" s="55">
        <f>COUNTIFS('VULN-Tracker'!B20:B55,"A-001*",'VULN-Tracker'!D20:D55,"P1")+COUNTIFS('VULN-Tracker'!B20:B55,"A-001*",'VULN-Tracker'!D20:D55,"P2")</f>
        <v/>
      </c>
      <c r="G22" s="55">
        <f>COUNTIFS('VULN-Tracker'!B20:B55,"A-001*",'VULN-Tracker'!J20:J55,"SLA VERLETZT")</f>
        <v/>
      </c>
    </row>
    <row r="23" ht="19.5" customHeight="1">
      <c r="A23" s="100" t="inlineStr">
        <is>
          <t>A-002 Active Directory</t>
        </is>
      </c>
      <c r="B23" s="120" t="n"/>
      <c r="C23" s="120" t="n"/>
      <c r="D23" s="120" t="n"/>
      <c r="E23" s="56">
        <f>COUNTIFS('VULN-Tracker'!B20:B55,"A-002*",'VULN-Tracker'!M20:M55,"&lt;&gt;Abgeschlossen")</f>
        <v/>
      </c>
      <c r="F23" s="56">
        <f>COUNTIFS('VULN-Tracker'!B20:B55,"A-002*",'VULN-Tracker'!D20:D55,"P1")+COUNTIFS('VULN-Tracker'!B20:B55,"A-002*",'VULN-Tracker'!D20:D55,"P2")</f>
        <v/>
      </c>
      <c r="G23" s="56">
        <f>COUNTIFS('VULN-Tracker'!B20:B55,"A-002*",'VULN-Tracker'!J20:J55,"SLA VERLETZT")</f>
        <v/>
      </c>
    </row>
    <row r="24" ht="19.5" customHeight="1">
      <c r="A24" s="97" t="inlineStr">
        <is>
          <t>A-003 M365 SharePoint</t>
        </is>
      </c>
      <c r="B24" s="120" t="n"/>
      <c r="C24" s="120" t="n"/>
      <c r="D24" s="120" t="n"/>
      <c r="E24" s="55">
        <f>COUNTIFS('VULN-Tracker'!B20:B55,"A-003*",'VULN-Tracker'!M20:M55,"&lt;&gt;Abgeschlossen")</f>
        <v/>
      </c>
      <c r="F24" s="55">
        <f>COUNTIFS('VULN-Tracker'!B20:B55,"A-003*",'VULN-Tracker'!D20:D55,"P1")+COUNTIFS('VULN-Tracker'!B20:B55,"A-003*",'VULN-Tracker'!D20:D55,"P2")</f>
        <v/>
      </c>
      <c r="G24" s="55">
        <f>COUNTIFS('VULN-Tracker'!B20:B55,"A-003*",'VULN-Tracker'!J20:J55,"SLA VERLETZT")</f>
        <v/>
      </c>
    </row>
  </sheetData>
  <mergeCells count="31">
    <mergeCell ref="A5:D5"/>
    <mergeCell ref="G7:O7"/>
    <mergeCell ref="A23:D23"/>
    <mergeCell ref="A17:D17"/>
    <mergeCell ref="A8:D8"/>
    <mergeCell ref="G10:O10"/>
    <mergeCell ref="A22:D22"/>
    <mergeCell ref="G6:O6"/>
    <mergeCell ref="A10:D10"/>
    <mergeCell ref="A9:D9"/>
    <mergeCell ref="A2:O2"/>
    <mergeCell ref="G5:O5"/>
    <mergeCell ref="A14:O14"/>
    <mergeCell ref="A15:D15"/>
    <mergeCell ref="A24:D24"/>
    <mergeCell ref="A11:D11"/>
    <mergeCell ref="A4:O4"/>
    <mergeCell ref="F16:O16"/>
    <mergeCell ref="A20:O20"/>
    <mergeCell ref="A6:D6"/>
    <mergeCell ref="A7:D7"/>
    <mergeCell ref="G9:O9"/>
    <mergeCell ref="F15:O15"/>
    <mergeCell ref="A16:D16"/>
    <mergeCell ref="G12:O12"/>
    <mergeCell ref="G11:O11"/>
    <mergeCell ref="A12:D12"/>
    <mergeCell ref="A21:D21"/>
    <mergeCell ref="F17:O17"/>
    <mergeCell ref="A1:O1"/>
    <mergeCell ref="G8:O8"/>
  </mergeCell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R18"/>
  <sheetViews>
    <sheetView showGridLines="0" zoomScaleNormal="100" workbookViewId="0">
      <pane ySplit="5" topLeftCell="A6" activePane="bottomLeft" state="frozen"/>
      <selection pane="bottomLeft" activeCell="A1" sqref="A1"/>
    </sheetView>
  </sheetViews>
  <sheetFormatPr baseColWidth="10" defaultColWidth="8.6640625" defaultRowHeight="15"/>
  <cols>
    <col width="16" customWidth="1" min="1" max="1"/>
    <col width="12" customWidth="1" min="2" max="2"/>
    <col width="32" customWidth="1" min="3" max="3"/>
    <col width="14" customWidth="1" min="4" max="4"/>
    <col width="18" customWidth="1" min="5" max="5"/>
    <col width="16" customWidth="1" min="6" max="6"/>
    <col width="18" customWidth="1" min="7" max="7"/>
    <col width="26" customWidth="1" min="8" max="8"/>
    <col width="22" customWidth="1" min="9" max="9"/>
    <col width="20" customWidth="1" min="10" max="10"/>
    <col width="10" customWidth="1" min="11" max="11"/>
    <col width="8" customWidth="1" min="12" max="18"/>
  </cols>
  <sheetData>
    <row r="1" ht="37.5" customHeight="1">
      <c r="A1" s="14" t="inlineStr">
        <is>
          <t>VULN-01 · Patch-Tuesday-Planer  ·  4-Wochen-Rollout-Zyklus  ·  BSI OPS.1.1.3 / ISO 27001 A.8.8</t>
        </is>
      </c>
      <c r="B1" s="120" t="n"/>
      <c r="C1" s="120" t="n"/>
      <c r="D1" s="120" t="n"/>
      <c r="E1" s="120" t="n"/>
      <c r="F1" s="120" t="n"/>
      <c r="G1" s="120" t="n"/>
      <c r="H1" s="120" t="n"/>
      <c r="I1" s="120" t="n"/>
      <c r="J1" s="120" t="n"/>
      <c r="K1" s="120" t="n"/>
      <c r="L1" s="120" t="n"/>
      <c r="M1" s="120" t="n"/>
      <c r="N1" s="120" t="n"/>
      <c r="O1" s="120" t="n"/>
      <c r="P1" s="120" t="n"/>
      <c r="Q1" s="120" t="n"/>
      <c r="R1" s="120" t="n"/>
    </row>
    <row r="2" ht="18" customHeight="1">
      <c r="A2" s="13" t="inlineStr">
        <is>
          <t>Nachweis: Patches werden vor Produktiveinsatz getestet. Dieser Reiter dient als Auditnachweis (BSI, ISO 27001, NIS2).</t>
        </is>
      </c>
      <c r="B2" s="120" t="n"/>
      <c r="C2" s="120" t="n"/>
      <c r="D2" s="120" t="n"/>
      <c r="E2" s="120" t="n"/>
      <c r="F2" s="120" t="n"/>
      <c r="G2" s="120" t="n"/>
      <c r="H2" s="120" t="n"/>
      <c r="I2" s="120" t="n"/>
      <c r="J2" s="120" t="n"/>
      <c r="K2" s="120" t="n"/>
      <c r="L2" s="120" t="n"/>
      <c r="M2" s="120" t="n"/>
      <c r="N2" s="120" t="n"/>
      <c r="O2" s="120" t="n"/>
      <c r="P2" s="120" t="n"/>
      <c r="Q2" s="120" t="n"/>
      <c r="R2" s="120" t="n"/>
    </row>
    <row r="3" ht="6.75" customHeight="1">
      <c r="A3" s="15" t="n"/>
      <c r="B3" s="15" t="n"/>
      <c r="C3" s="15" t="n"/>
      <c r="D3" s="15" t="n"/>
      <c r="E3" s="15" t="n"/>
      <c r="F3" s="15" t="n"/>
      <c r="G3" s="15" t="n"/>
      <c r="H3" s="15" t="n"/>
      <c r="I3" s="15" t="n"/>
      <c r="J3" s="15" t="n"/>
      <c r="K3" s="15" t="n"/>
      <c r="L3" s="15" t="n"/>
      <c r="M3" s="15" t="n"/>
      <c r="N3" s="15" t="n"/>
      <c r="O3" s="15" t="n"/>
      <c r="P3" s="15" t="n"/>
      <c r="Q3" s="15" t="n"/>
      <c r="R3" s="15" t="n"/>
    </row>
    <row r="4" ht="21.75" customHeight="1">
      <c r="A4" s="12" t="inlineStr">
        <is>
          <t>A · 4-WOCHEN-ROLLOUT-PROZESS (BSI OPS.1.1.3-konform)</t>
        </is>
      </c>
      <c r="B4" s="120" t="n"/>
      <c r="C4" s="120" t="n"/>
      <c r="D4" s="120" t="n"/>
      <c r="E4" s="120" t="n"/>
      <c r="F4" s="120" t="n"/>
      <c r="G4" s="120" t="n"/>
      <c r="H4" s="120" t="n"/>
      <c r="I4" s="120" t="n"/>
      <c r="J4" s="120" t="n"/>
      <c r="K4" s="120" t="n"/>
      <c r="L4" s="120" t="n"/>
      <c r="M4" s="120" t="n"/>
      <c r="N4" s="120" t="n"/>
      <c r="O4" s="120" t="n"/>
      <c r="P4" s="120" t="n"/>
      <c r="Q4" s="120" t="n"/>
      <c r="R4" s="120" t="n"/>
    </row>
    <row r="5" ht="36" customHeight="1">
      <c r="A5" s="111" t="inlineStr">
        <is>
          <t>Woche</t>
        </is>
      </c>
      <c r="B5" s="111" t="inlineStr">
        <is>
          <t>Phase</t>
        </is>
      </c>
      <c r="C5" s="111" t="inlineStr">
        <is>
          <t>Aktion</t>
        </is>
      </c>
      <c r="D5" s="111" t="inlineStr">
        <is>
          <t>Verantwortlich</t>
        </is>
      </c>
      <c r="E5" s="111" t="inlineStr">
        <is>
          <t>Testumgebung</t>
        </is>
      </c>
      <c r="F5" s="111" t="inlineStr">
        <is>
          <t>Prod-Rollout</t>
        </is>
      </c>
      <c r="G5" s="111" t="inlineStr">
        <is>
          <t>Rollback-Plan</t>
        </is>
      </c>
      <c r="H5" s="111" t="inlineStr">
        <is>
          <t>Verifikation</t>
        </is>
      </c>
      <c r="I5" s="111" t="inlineStr">
        <is>
          <t>Nachweis-Dokument</t>
        </is>
      </c>
      <c r="J5" s="111" t="inlineStr">
        <is>
          <t>NIS2/BSI-Bezug</t>
        </is>
      </c>
      <c r="K5" s="111" t="inlineStr">
        <is>
          <t>Status</t>
        </is>
      </c>
      <c r="L5" s="99" t="inlineStr">
        <is>
          <t>Kommentar</t>
        </is>
      </c>
      <c r="M5" s="120" t="n"/>
      <c r="N5" s="120" t="n"/>
      <c r="O5" s="120" t="n"/>
      <c r="P5" s="120" t="n"/>
      <c r="Q5" s="120" t="n"/>
      <c r="R5" s="121" t="n"/>
    </row>
    <row r="6" ht="49.5" customHeight="1">
      <c r="A6" s="28" t="inlineStr">
        <is>
          <t>Woche 1
(Patch-Dienstag)</t>
        </is>
      </c>
      <c r="B6" s="28" t="inlineStr">
        <is>
          <t>ASSESS</t>
        </is>
      </c>
      <c r="C6" s="30" t="inlineStr">
        <is>
          <t>Microsoft-Patch-Tuesday veröffentlicht · Alle neuen Patches sichten · CVSS-Bewertung · Priorisierung nach VULN-Tracker</t>
        </is>
      </c>
      <c r="D6" s="29" t="inlineStr">
        <is>
          <t>IT-Sec</t>
        </is>
      </c>
      <c r="E6" s="29" t="inlineStr">
        <is>
          <t>—</t>
        </is>
      </c>
      <c r="F6" s="29" t="inlineStr">
        <is>
          <t>—</t>
        </is>
      </c>
      <c r="G6" s="29" t="inlineStr">
        <is>
          <t>—</t>
        </is>
      </c>
      <c r="H6" s="30" t="inlineStr">
        <is>
          <t>Priorisierungsliste erstellt</t>
        </is>
      </c>
      <c r="I6" s="30" t="inlineStr">
        <is>
          <t>VULN-01-TRACKER Zeile anlegen</t>
        </is>
      </c>
      <c r="J6" s="29" t="inlineStr">
        <is>
          <t>BSI OPS.1.1.3</t>
        </is>
      </c>
      <c r="K6" s="28" t="inlineStr">
        <is>
          <t>✅</t>
        </is>
      </c>
      <c r="L6" s="5" t="inlineStr">
        <is>
          <t>Kritische Patches sofort in VULN-Tracker P1/P2 aufnehmen</t>
        </is>
      </c>
      <c r="M6" s="120" t="n"/>
      <c r="N6" s="120" t="n"/>
      <c r="O6" s="120" t="n"/>
      <c r="P6" s="120" t="n"/>
      <c r="Q6" s="120" t="n"/>
      <c r="R6" s="120" t="n"/>
    </row>
    <row r="7" ht="49.5" customHeight="1">
      <c r="A7" s="28" t="inlineStr">
        <is>
          <t>Woche 1
(Patches testen)</t>
        </is>
      </c>
      <c r="B7" s="28" t="inlineStr">
        <is>
          <t>TEST</t>
        </is>
      </c>
      <c r="C7" s="30" t="inlineStr">
        <is>
          <t>Patches in Testumgebung einspielen · Funktionstests · Kompatibilitätsprüfung · Regressions-Test</t>
        </is>
      </c>
      <c r="D7" s="29" t="inlineStr">
        <is>
          <t>IT-Betrieb</t>
        </is>
      </c>
      <c r="E7" s="29" t="inlineStr">
        <is>
          <t>Test-Umgebung
erforderlich</t>
        </is>
      </c>
      <c r="F7" s="29" t="inlineStr">
        <is>
          <t>—</t>
        </is>
      </c>
      <c r="G7" s="29" t="inlineStr">
        <is>
          <t>Test-Rollback
dokumentiert</t>
        </is>
      </c>
      <c r="H7" s="30" t="inlineStr">
        <is>
          <t>Test-Protokoll erstellt</t>
        </is>
      </c>
      <c r="I7" s="30" t="inlineStr">
        <is>
          <t>Test-Report [Datum].pdf</t>
        </is>
      </c>
      <c r="J7" s="29" t="inlineStr">
        <is>
          <t>ISO 27001 A.8.8</t>
        </is>
      </c>
      <c r="K7" s="28" t="inlineStr">
        <is>
          <t>✅</t>
        </is>
      </c>
      <c r="L7" s="5" t="inlineStr">
        <is>
          <t>Testumgebung ist identisch zur Produktivumgebung (gleiche OS-Version, gleiche Konfiguration)</t>
        </is>
      </c>
      <c r="M7" s="120" t="n"/>
      <c r="N7" s="120" t="n"/>
      <c r="O7" s="120" t="n"/>
      <c r="P7" s="120" t="n"/>
      <c r="Q7" s="120" t="n"/>
      <c r="R7" s="120" t="n"/>
    </row>
    <row r="8" ht="49.5" customHeight="1">
      <c r="A8" s="22" t="inlineStr">
        <is>
          <t>Woche 2
(Pilot-Prod 10%)</t>
        </is>
      </c>
      <c r="B8" s="22" t="inlineStr">
        <is>
          <t>PILOT</t>
        </is>
      </c>
      <c r="C8" s="24" t="inlineStr">
        <is>
          <t>Pilot-Rollout auf 10% der Produktiv-Systeme · Monitoring 48h · Incident-Watch</t>
        </is>
      </c>
      <c r="D8" s="23" t="inlineStr">
        <is>
          <t>IT-Leitung</t>
        </is>
      </c>
      <c r="E8" s="23" t="inlineStr">
        <is>
          <t>Test OK ✅</t>
        </is>
      </c>
      <c r="F8" s="23" t="inlineStr">
        <is>
          <t>10% Pilot
Rollout</t>
        </is>
      </c>
      <c r="G8" s="23" t="inlineStr">
        <is>
          <t>Rollback ≤24h
dokumentiert</t>
        </is>
      </c>
      <c r="H8" s="24" t="inlineStr">
        <is>
          <t>Kein Incident in 48h</t>
        </is>
      </c>
      <c r="I8" s="24" t="inlineStr">
        <is>
          <t>Pilot-Log [Datum].pdf</t>
        </is>
      </c>
      <c r="J8" s="23" t="inlineStr">
        <is>
          <t>BSI OPS.1.1.3</t>
        </is>
      </c>
      <c r="K8" s="22" t="inlineStr">
        <is>
          <t>✅</t>
        </is>
      </c>
      <c r="L8" s="7" t="inlineStr">
        <is>
          <t>Rollback-Plan schriftlich vorhanden (BSI-Anforderung ORP.1.1.3). Eskalation an ISB bei Incident.</t>
        </is>
      </c>
      <c r="M8" s="120" t="n"/>
      <c r="N8" s="120" t="n"/>
      <c r="O8" s="120" t="n"/>
      <c r="P8" s="120" t="n"/>
      <c r="Q8" s="120" t="n"/>
      <c r="R8" s="120" t="n"/>
    </row>
    <row r="9" ht="49.5" customHeight="1">
      <c r="A9" s="25" t="inlineStr">
        <is>
          <t>Woche 3
(Full Prod)</t>
        </is>
      </c>
      <c r="B9" s="25" t="inlineStr">
        <is>
          <t>ROLLOUT</t>
        </is>
      </c>
      <c r="C9" s="27" t="inlineStr">
        <is>
          <t>Full-Prod-Rollout · Alle verbleibenden Systeme · Priorisierung P1 &gt; P2 &gt; P3 · Maintenance-Window kommunizieren</t>
        </is>
      </c>
      <c r="D9" s="26" t="inlineStr">
        <is>
          <t>IT-Betrieb</t>
        </is>
      </c>
      <c r="E9" s="26" t="inlineStr">
        <is>
          <t>Test OK ✅</t>
        </is>
      </c>
      <c r="F9" s="26" t="inlineStr">
        <is>
          <t>Full Rollout
(alle Systeme)</t>
        </is>
      </c>
      <c r="G9" s="26" t="inlineStr">
        <is>
          <t>Rollback ≤24h
dokumentiert</t>
        </is>
      </c>
      <c r="H9" s="27" t="inlineStr">
        <is>
          <t>Deployment-Report erstellt</t>
        </is>
      </c>
      <c r="I9" s="27" t="inlineStr">
        <is>
          <t>Deployment-Log [Datum].pdf</t>
        </is>
      </c>
      <c r="J9" s="26" t="inlineStr">
        <is>
          <t>NIS2 Art.21(2)(e)</t>
        </is>
      </c>
      <c r="K9" s="25" t="inlineStr">
        <is>
          <t>✅</t>
        </is>
      </c>
      <c r="L9" s="6" t="inlineStr">
        <is>
          <t>Kommunikation an betroffene Business Owner mindestens 48h vor Rollout</t>
        </is>
      </c>
      <c r="M9" s="120" t="n"/>
      <c r="N9" s="120" t="n"/>
      <c r="O9" s="120" t="n"/>
      <c r="P9" s="120" t="n"/>
      <c r="Q9" s="120" t="n"/>
      <c r="R9" s="120" t="n"/>
    </row>
    <row r="10" ht="49.5" customHeight="1">
      <c r="A10" s="16" t="inlineStr">
        <is>
          <t>Woche 4
(Verify)</t>
        </is>
      </c>
      <c r="B10" s="16" t="inlineStr">
        <is>
          <t>VERIFY</t>
        </is>
      </c>
      <c r="C10" s="58" t="inlineStr">
        <is>
          <t>Re-Scan aller gepatchten Systeme · Status in VULN-Tracker auf 'Abgeschlossen' setzen · Nachweis archivieren</t>
        </is>
      </c>
      <c r="D10" s="59" t="inlineStr">
        <is>
          <t>IT-Sec</t>
        </is>
      </c>
      <c r="E10" s="59" t="inlineStr">
        <is>
          <t>—</t>
        </is>
      </c>
      <c r="F10" s="59" t="inlineStr">
        <is>
          <t>Full Verify ✅</t>
        </is>
      </c>
      <c r="G10" s="59" t="inlineStr">
        <is>
          <t>—</t>
        </is>
      </c>
      <c r="H10" s="58" t="inlineStr">
        <is>
          <t>Re-Scan Report · CVSS verifiziert 0</t>
        </is>
      </c>
      <c r="I10" s="58" t="inlineStr">
        <is>
          <t>Re-Scan-Report [Datum].pdf</t>
        </is>
      </c>
      <c r="J10" s="59" t="inlineStr">
        <is>
          <t>BSI OPS.1.1.3</t>
        </is>
      </c>
      <c r="K10" s="16" t="inlineStr">
        <is>
          <t>✅</t>
        </is>
      </c>
      <c r="L10" s="98" t="inlineStr">
        <is>
          <t>Re-Scan-Nachweis = zentrales Audit-Artefakt. Ohne Re-Scan kein 'Abgeschlossen'!</t>
        </is>
      </c>
      <c r="M10" s="120" t="n"/>
      <c r="N10" s="120" t="n"/>
      <c r="O10" s="120" t="n"/>
      <c r="P10" s="120" t="n"/>
      <c r="Q10" s="120" t="n"/>
      <c r="R10" s="120" t="n"/>
    </row>
    <row r="11" ht="49.5" customHeight="1">
      <c r="A11" s="19" t="inlineStr">
        <is>
          <t>Ad-hoc
(P1 Emergency)</t>
        </is>
      </c>
      <c r="B11" s="19" t="inlineStr">
        <is>
          <t>EMERGENCY</t>
        </is>
      </c>
      <c r="C11" s="21" t="inlineStr">
        <is>
          <t>P1-Schwachstelle (CVSS≥9,0): Sofort-Patch-Prozess · Abweichung vom 4-Wochen-Zyklus · GF informiert</t>
        </is>
      </c>
      <c r="D11" s="20" t="inlineStr">
        <is>
          <t>IT-Leitung + ISB</t>
        </is>
      </c>
      <c r="E11" s="20" t="inlineStr">
        <is>
          <t>Verkürzt
(≤24h)</t>
        </is>
      </c>
      <c r="F11" s="20" t="inlineStr">
        <is>
          <t>Sofort nach
Test-OK</t>
        </is>
      </c>
      <c r="G11" s="20" t="inlineStr">
        <is>
          <t>Rollback ≤4h
(Pflicht)</t>
        </is>
      </c>
      <c r="H11" s="21" t="inlineStr">
        <is>
          <t>ISB-Freigabe schriftlich</t>
        </is>
      </c>
      <c r="I11" s="21" t="inlineStr">
        <is>
          <t>Emergency-Patch-Log.pdf</t>
        </is>
      </c>
      <c r="J11" s="20" t="inlineStr">
        <is>
          <t>NIS2 Art.21 / §32 BSIG</t>
        </is>
      </c>
      <c r="K11" s="19" t="inlineStr">
        <is>
          <t>Pflicht</t>
        </is>
      </c>
      <c r="L11" s="8" t="inlineStr">
        <is>
          <t>P1-SLA: ≤7 Werktage ab Discovery. Krisenstab bei GF-relevanten Systemen aktivieren. Rollback MUSS innerhalb 4h möglich sein.</t>
        </is>
      </c>
      <c r="M11" s="120" t="n"/>
      <c r="N11" s="120" t="n"/>
      <c r="O11" s="120" t="n"/>
      <c r="P11" s="120" t="n"/>
      <c r="Q11" s="120" t="n"/>
      <c r="R11" s="120" t="n"/>
    </row>
    <row r="13" ht="7.5" customHeight="1"/>
    <row r="14" ht="21.75" customHeight="1">
      <c r="A14" s="9" t="inlineStr">
        <is>
          <t>B · ROLLBACK-SLAS (BSI OPS.1.1.3 Anforderung – Rollback-Plan schriftlich vorhanden)</t>
        </is>
      </c>
      <c r="B14" s="120" t="n"/>
      <c r="C14" s="120" t="n"/>
      <c r="D14" s="120" t="n"/>
      <c r="E14" s="120" t="n"/>
      <c r="F14" s="120" t="n"/>
      <c r="G14" s="120" t="n"/>
      <c r="H14" s="120" t="n"/>
      <c r="I14" s="120" t="n"/>
      <c r="J14" s="120" t="n"/>
      <c r="K14" s="120" t="n"/>
      <c r="L14" s="120" t="n"/>
      <c r="M14" s="120" t="n"/>
      <c r="N14" s="120" t="n"/>
      <c r="O14" s="120" t="n"/>
      <c r="P14" s="120" t="n"/>
      <c r="Q14" s="120" t="n"/>
      <c r="R14" s="120" t="n"/>
    </row>
    <row r="15" ht="21.75" customHeight="1">
      <c r="A15" s="99" t="inlineStr">
        <is>
          <t>Prio</t>
        </is>
      </c>
      <c r="B15" s="99" t="inlineStr">
        <is>
          <t>Rollback-SLA</t>
        </is>
      </c>
      <c r="C15" s="99" t="inlineStr">
        <is>
          <t>Verantwortlich</t>
        </is>
      </c>
      <c r="D15" s="99" t="inlineStr">
        <is>
          <t>Nachweis</t>
        </is>
      </c>
      <c r="E15" s="120" t="n"/>
      <c r="F15" s="120" t="n"/>
      <c r="G15" s="120" t="n"/>
      <c r="H15" s="120" t="n"/>
      <c r="I15" s="120" t="n"/>
      <c r="J15" s="120" t="n"/>
      <c r="K15" s="120" t="n"/>
      <c r="L15" s="120" t="n"/>
      <c r="M15" s="120" t="n"/>
      <c r="N15" s="120" t="n"/>
      <c r="O15" s="120" t="n"/>
      <c r="P15" s="120" t="n"/>
      <c r="Q15" s="120" t="n"/>
      <c r="R15" s="121" t="n"/>
    </row>
    <row r="16" ht="19.5" customHeight="1">
      <c r="A16" s="60" t="inlineStr">
        <is>
          <t>P1 – Kritisch (CVSS≥9,0)</t>
        </is>
      </c>
      <c r="B16" s="19" t="inlineStr">
        <is>
          <t>≤4 Stunden (Pflicht)</t>
        </is>
      </c>
      <c r="C16" s="20" t="inlineStr">
        <is>
          <t>IT-Leitung</t>
        </is>
      </c>
      <c r="D16" s="101" t="inlineStr">
        <is>
          <t>Emergency-Patch-Rollback-Plan.pdf</t>
        </is>
      </c>
      <c r="E16" s="120" t="n"/>
      <c r="F16" s="120" t="n"/>
      <c r="G16" s="120" t="n"/>
      <c r="H16" s="120" t="n"/>
      <c r="I16" s="120" t="n"/>
      <c r="J16" s="120" t="n"/>
      <c r="K16" s="120" t="n"/>
      <c r="L16" s="120" t="n"/>
      <c r="M16" s="120" t="n"/>
      <c r="N16" s="120" t="n"/>
      <c r="O16" s="120" t="n"/>
      <c r="P16" s="120" t="n"/>
      <c r="Q16" s="120" t="n"/>
      <c r="R16" s="120" t="n"/>
    </row>
    <row r="17" ht="19.5" customHeight="1">
      <c r="A17" s="61" t="inlineStr">
        <is>
          <t>P2 – Hoch (CVSS 7,0–8,9)</t>
        </is>
      </c>
      <c r="B17" s="22" t="inlineStr">
        <is>
          <t>≤24 Stunden</t>
        </is>
      </c>
      <c r="C17" s="23" t="inlineStr">
        <is>
          <t>IT-Betrieb</t>
        </is>
      </c>
      <c r="D17" s="102" t="inlineStr">
        <is>
          <t>Patch-Rollback-Standard.pdf</t>
        </is>
      </c>
      <c r="E17" s="120" t="n"/>
      <c r="F17" s="120" t="n"/>
      <c r="G17" s="120" t="n"/>
      <c r="H17" s="120" t="n"/>
      <c r="I17" s="120" t="n"/>
      <c r="J17" s="120" t="n"/>
      <c r="K17" s="120" t="n"/>
      <c r="L17" s="120" t="n"/>
      <c r="M17" s="120" t="n"/>
      <c r="N17" s="120" t="n"/>
      <c r="O17" s="120" t="n"/>
      <c r="P17" s="120" t="n"/>
      <c r="Q17" s="120" t="n"/>
      <c r="R17" s="120" t="n"/>
    </row>
    <row r="18" ht="19.5" customHeight="1">
      <c r="A18" s="62" t="inlineStr">
        <is>
          <t>P3 – Mittel</t>
        </is>
      </c>
      <c r="B18" s="25" t="inlineStr">
        <is>
          <t>≤48 Stunden</t>
        </is>
      </c>
      <c r="C18" s="26" t="inlineStr">
        <is>
          <t>IT-Betrieb</t>
        </is>
      </c>
      <c r="D18" s="103" t="inlineStr">
        <is>
          <t>Rollback via Backup/Snapshot</t>
        </is>
      </c>
      <c r="E18" s="120" t="n"/>
      <c r="F18" s="120" t="n"/>
      <c r="G18" s="120" t="n"/>
      <c r="H18" s="120" t="n"/>
      <c r="I18" s="120" t="n"/>
      <c r="J18" s="120" t="n"/>
      <c r="K18" s="120" t="n"/>
      <c r="L18" s="120" t="n"/>
      <c r="M18" s="120" t="n"/>
      <c r="N18" s="120" t="n"/>
      <c r="O18" s="120" t="n"/>
      <c r="P18" s="120" t="n"/>
      <c r="Q18" s="120" t="n"/>
      <c r="R18" s="120" t="n"/>
    </row>
  </sheetData>
  <mergeCells count="15">
    <mergeCell ref="L11:R11"/>
    <mergeCell ref="D15:R15"/>
    <mergeCell ref="D16:R16"/>
    <mergeCell ref="L5:R5"/>
    <mergeCell ref="L8:R8"/>
    <mergeCell ref="A2:R2"/>
    <mergeCell ref="L9:R9"/>
    <mergeCell ref="D17:R17"/>
    <mergeCell ref="A14:R14"/>
    <mergeCell ref="L7:R7"/>
    <mergeCell ref="A1:R1"/>
    <mergeCell ref="L6:R6"/>
    <mergeCell ref="D18:R18"/>
    <mergeCell ref="L10:R10"/>
    <mergeCell ref="A4:R4"/>
  </mergeCell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L28"/>
  <sheetViews>
    <sheetView showGridLines="0" zoomScaleNormal="100" workbookViewId="0">
      <pane ySplit="5" topLeftCell="A6" activePane="bottomLeft" state="frozen"/>
      <selection pane="bottomLeft" activeCell="A1" sqref="A1"/>
    </sheetView>
  </sheetViews>
  <sheetFormatPr baseColWidth="10" defaultColWidth="8.6640625" defaultRowHeight="15"/>
  <cols>
    <col width="34" customWidth="1" min="1" max="1"/>
    <col width="9" customWidth="1" min="2" max="8"/>
    <col width="20" customWidth="1" min="9" max="9"/>
    <col width="14" customWidth="1" min="10" max="11"/>
    <col width="22" customWidth="1" min="12" max="12"/>
  </cols>
  <sheetData>
    <row r="1" ht="37.5" customHeight="1">
      <c r="A1" s="14" t="inlineStr">
        <is>
          <t>VULN-01 · RACI &amp; Eskalationsmatrix  ·  Verantwortlichkeiten Schwachstellen-/Patchmanagement</t>
        </is>
      </c>
      <c r="B1" s="120" t="n"/>
      <c r="C1" s="120" t="n"/>
      <c r="D1" s="120" t="n"/>
      <c r="E1" s="120" t="n"/>
      <c r="F1" s="120" t="n"/>
      <c r="G1" s="120" t="n"/>
      <c r="H1" s="120" t="n"/>
      <c r="I1" s="120" t="n"/>
      <c r="J1" s="120" t="n"/>
      <c r="K1" s="120" t="n"/>
      <c r="L1" s="120" t="n"/>
    </row>
    <row r="2" ht="18" customHeight="1">
      <c r="A2" s="13" t="inlineStr">
        <is>
          <t>§38 BSIG: Überwachungspflicht der Geschäftsleitung für ein wirksames Risikomanagement  ·  NIS2 Art.21(2)(e)</t>
        </is>
      </c>
      <c r="B2" s="120" t="n"/>
      <c r="C2" s="120" t="n"/>
      <c r="D2" s="120" t="n"/>
      <c r="E2" s="120" t="n"/>
      <c r="F2" s="120" t="n"/>
      <c r="G2" s="120" t="n"/>
      <c r="H2" s="120" t="n"/>
      <c r="I2" s="120" t="n"/>
      <c r="J2" s="120" t="n"/>
      <c r="K2" s="120" t="n"/>
      <c r="L2" s="120" t="n"/>
    </row>
    <row r="3" ht="6.75" customHeight="1">
      <c r="A3" s="15" t="n"/>
      <c r="B3" s="15" t="n"/>
      <c r="C3" s="15" t="n"/>
      <c r="D3" s="15" t="n"/>
      <c r="E3" s="15" t="n"/>
      <c r="F3" s="15" t="n"/>
      <c r="G3" s="15" t="n"/>
      <c r="H3" s="15" t="n"/>
      <c r="I3" s="15" t="n"/>
      <c r="J3" s="15" t="n"/>
      <c r="K3" s="15" t="n"/>
      <c r="L3" s="15" t="n"/>
    </row>
    <row r="4" ht="21.75" customHeight="1">
      <c r="A4" s="12" t="inlineStr">
        <is>
          <t>A · RACI-MATRIX VULNERABILITY &amp; PATCH MANAGEMENT</t>
        </is>
      </c>
      <c r="B4" s="120" t="n"/>
      <c r="C4" s="120" t="n"/>
      <c r="D4" s="120" t="n"/>
      <c r="E4" s="120" t="n"/>
      <c r="F4" s="120" t="n"/>
      <c r="G4" s="120" t="n"/>
      <c r="H4" s="120" t="n"/>
      <c r="I4" s="120" t="n"/>
      <c r="J4" s="120" t="n"/>
      <c r="K4" s="120" t="n"/>
      <c r="L4" s="120" t="n"/>
    </row>
    <row r="5" ht="45.75" customHeight="1">
      <c r="A5" s="31" t="inlineStr">
        <is>
          <t>Prozessschritt</t>
        </is>
      </c>
      <c r="B5" s="63" t="inlineStr">
        <is>
          <t>IT-Sec</t>
        </is>
      </c>
      <c r="C5" s="63" t="inlineStr">
        <is>
          <t>IT-Betrieb</t>
        </is>
      </c>
      <c r="D5" s="63" t="inlineStr">
        <is>
          <t>ISB / CISO</t>
        </is>
      </c>
      <c r="E5" s="63" t="inlineStr">
        <is>
          <t>IT-Leitung</t>
        </is>
      </c>
      <c r="F5" s="63" t="inlineStr">
        <is>
          <t>GF</t>
        </is>
      </c>
      <c r="G5" s="63" t="inlineStr">
        <is>
          <t>Compliance</t>
        </is>
      </c>
      <c r="H5" s="63" t="inlineStr">
        <is>
          <t>Business Owner</t>
        </is>
      </c>
      <c r="I5" s="63" t="inlineStr">
        <is>
          <t>Ext. ISMS-Berater</t>
        </is>
      </c>
      <c r="J5" s="31" t="inlineStr">
        <is>
          <t>BSI-Bezug</t>
        </is>
      </c>
      <c r="K5" s="31" t="inlineStr">
        <is>
          <t>Frequenz</t>
        </is>
      </c>
      <c r="L5" s="31" t="inlineStr">
        <is>
          <t>Nachweis</t>
        </is>
      </c>
    </row>
    <row r="6" ht="18" customHeight="1">
      <c r="A6" s="104" t="inlineStr">
        <is>
          <t>SCANNING &amp; TRIAGE</t>
        </is>
      </c>
      <c r="B6" s="120" t="n"/>
      <c r="C6" s="120" t="n"/>
      <c r="D6" s="120" t="n"/>
      <c r="E6" s="120" t="n"/>
      <c r="F6" s="120" t="n"/>
      <c r="G6" s="120" t="n"/>
      <c r="H6" s="120" t="n"/>
      <c r="I6" s="120" t="n"/>
      <c r="J6" s="120" t="n"/>
      <c r="K6" s="120" t="n"/>
      <c r="L6" s="120" t="n"/>
    </row>
    <row r="7" ht="30" customHeight="1">
      <c r="A7" s="64" t="inlineStr">
        <is>
          <t>Vulnerability Scan (wöchentl., krit. Assets)</t>
        </is>
      </c>
      <c r="B7" s="65" t="inlineStr">
        <is>
          <t>R/A</t>
        </is>
      </c>
      <c r="C7" s="66" t="inlineStr">
        <is>
          <t>I</t>
        </is>
      </c>
      <c r="D7" s="66" t="inlineStr">
        <is>
          <t>I</t>
        </is>
      </c>
      <c r="E7" s="67" t="inlineStr">
        <is>
          <t>C</t>
        </is>
      </c>
      <c r="F7" s="66" t="inlineStr">
        <is>
          <t>I</t>
        </is>
      </c>
      <c r="G7" s="66" t="inlineStr">
        <is>
          <t>I</t>
        </is>
      </c>
      <c r="H7" s="66" t="inlineStr">
        <is>
          <t>I</t>
        </is>
      </c>
      <c r="I7" s="67" t="inlineStr">
        <is>
          <t>C</t>
        </is>
      </c>
      <c r="J7" s="68" t="inlineStr">
        <is>
          <t>OPS.1.1.3</t>
        </is>
      </c>
      <c r="K7" s="69" t="inlineStr">
        <is>
          <t>Wöchentlich</t>
        </is>
      </c>
      <c r="L7" s="70" t="inlineStr">
        <is>
          <t>Scan-Report (PDF)</t>
        </is>
      </c>
    </row>
    <row r="8" ht="30" customHeight="1">
      <c r="A8" s="71" t="inlineStr">
        <is>
          <t>Triage &amp; CVSS-Bewertung</t>
        </is>
      </c>
      <c r="B8" s="65" t="inlineStr">
        <is>
          <t>R/A</t>
        </is>
      </c>
      <c r="C8" s="66" t="inlineStr">
        <is>
          <t>I</t>
        </is>
      </c>
      <c r="D8" s="72" t="inlineStr">
        <is>
          <t>A</t>
        </is>
      </c>
      <c r="E8" s="67" t="inlineStr">
        <is>
          <t>C</t>
        </is>
      </c>
      <c r="F8" s="66" t="inlineStr">
        <is>
          <t>I</t>
        </is>
      </c>
      <c r="G8" s="67" t="inlineStr">
        <is>
          <t>C</t>
        </is>
      </c>
      <c r="H8" s="66" t="inlineStr">
        <is>
          <t>I</t>
        </is>
      </c>
      <c r="I8" s="67" t="inlineStr">
        <is>
          <t>C</t>
        </is>
      </c>
      <c r="J8" s="73" t="inlineStr">
        <is>
          <t>OPS.1.1.3</t>
        </is>
      </c>
      <c r="K8" s="74" t="inlineStr">
        <is>
          <t>Wöchentlich</t>
        </is>
      </c>
      <c r="L8" s="75" t="inlineStr">
        <is>
          <t>VULN-Tracker Zeile</t>
        </is>
      </c>
    </row>
    <row r="9" ht="30" customHeight="1">
      <c r="A9" s="64" t="inlineStr">
        <is>
          <t>Priorisierung &amp; SLA-Festlegung</t>
        </is>
      </c>
      <c r="B9" s="65" t="inlineStr">
        <is>
          <t>R/A</t>
        </is>
      </c>
      <c r="C9" s="76" t="inlineStr">
        <is>
          <t>R</t>
        </is>
      </c>
      <c r="D9" s="72" t="inlineStr">
        <is>
          <t>A</t>
        </is>
      </c>
      <c r="E9" s="67" t="inlineStr">
        <is>
          <t>C</t>
        </is>
      </c>
      <c r="F9" s="66" t="inlineStr">
        <is>
          <t>I</t>
        </is>
      </c>
      <c r="G9" s="67" t="inlineStr">
        <is>
          <t>C</t>
        </is>
      </c>
      <c r="H9" s="66" t="inlineStr">
        <is>
          <t>I</t>
        </is>
      </c>
      <c r="I9" s="67" t="inlineStr">
        <is>
          <t>C</t>
        </is>
      </c>
      <c r="J9" s="68" t="inlineStr">
        <is>
          <t>Art.21(2)(e)</t>
        </is>
      </c>
      <c r="K9" s="69" t="inlineStr">
        <is>
          <t>Wöchentlich</t>
        </is>
      </c>
      <c r="L9" s="70" t="inlineStr">
        <is>
          <t>VULN-Tracker Status</t>
        </is>
      </c>
    </row>
    <row r="10" ht="30" customHeight="1">
      <c r="A10" s="71" t="inlineStr">
        <is>
          <t>Patch / Config / Workaround (Test)</t>
        </is>
      </c>
      <c r="B10" s="67" t="inlineStr">
        <is>
          <t>C</t>
        </is>
      </c>
      <c r="C10" s="65" t="inlineStr">
        <is>
          <t>R/A</t>
        </is>
      </c>
      <c r="D10" s="67" t="inlineStr">
        <is>
          <t>C</t>
        </is>
      </c>
      <c r="E10" s="72" t="inlineStr">
        <is>
          <t>A</t>
        </is>
      </c>
      <c r="F10" s="66" t="inlineStr">
        <is>
          <t>I</t>
        </is>
      </c>
      <c r="G10" s="66" t="inlineStr">
        <is>
          <t>I</t>
        </is>
      </c>
      <c r="H10" s="66" t="inlineStr">
        <is>
          <t>I</t>
        </is>
      </c>
      <c r="I10" s="67" t="inlineStr">
        <is>
          <t>C</t>
        </is>
      </c>
      <c r="J10" s="73" t="inlineStr">
        <is>
          <t>OPS.1.1.3</t>
        </is>
      </c>
      <c r="K10" s="74" t="inlineStr">
        <is>
          <t>Patch-Tuesday</t>
        </is>
      </c>
      <c r="L10" s="75" t="inlineStr">
        <is>
          <t>Test-Protokoll</t>
        </is>
      </c>
    </row>
    <row r="11" ht="18" customHeight="1">
      <c r="A11" s="105" t="inlineStr">
        <is>
          <t>PATCH-ROLLOUT &amp; VERIFIKATION</t>
        </is>
      </c>
      <c r="B11" s="120" t="n"/>
      <c r="C11" s="120" t="n"/>
      <c r="D11" s="120" t="n"/>
      <c r="E11" s="120" t="n"/>
      <c r="F11" s="120" t="n"/>
      <c r="G11" s="120" t="n"/>
      <c r="H11" s="120" t="n"/>
      <c r="I11" s="120" t="n"/>
      <c r="J11" s="120" t="n"/>
      <c r="K11" s="120" t="n"/>
      <c r="L11" s="120" t="n"/>
    </row>
    <row r="12" ht="30" customHeight="1">
      <c r="A12" s="64" t="inlineStr">
        <is>
          <t>Pilot-Rollout (Prod 10%)</t>
        </is>
      </c>
      <c r="B12" s="67" t="inlineStr">
        <is>
          <t>C</t>
        </is>
      </c>
      <c r="C12" s="65" t="inlineStr">
        <is>
          <t>R/A</t>
        </is>
      </c>
      <c r="D12" s="72" t="inlineStr">
        <is>
          <t>A</t>
        </is>
      </c>
      <c r="E12" s="72" t="inlineStr">
        <is>
          <t>A</t>
        </is>
      </c>
      <c r="F12" s="66" t="inlineStr">
        <is>
          <t>I</t>
        </is>
      </c>
      <c r="G12" s="66" t="inlineStr">
        <is>
          <t>I</t>
        </is>
      </c>
      <c r="H12" s="76" t="inlineStr">
        <is>
          <t>R</t>
        </is>
      </c>
      <c r="I12" s="67" t="inlineStr">
        <is>
          <t>C</t>
        </is>
      </c>
      <c r="J12" s="68" t="inlineStr">
        <is>
          <t>OPS.1.1.3</t>
        </is>
      </c>
      <c r="K12" s="69" t="inlineStr">
        <is>
          <t>Patch-Tuesday W2</t>
        </is>
      </c>
      <c r="L12" s="70" t="inlineStr">
        <is>
          <t>Pilot-Log</t>
        </is>
      </c>
    </row>
    <row r="13" ht="30" customHeight="1">
      <c r="A13" s="71" t="inlineStr">
        <is>
          <t>Full Prod-Rollout</t>
        </is>
      </c>
      <c r="B13" s="67" t="inlineStr">
        <is>
          <t>C</t>
        </is>
      </c>
      <c r="C13" s="65" t="inlineStr">
        <is>
          <t>R/A</t>
        </is>
      </c>
      <c r="D13" s="72" t="inlineStr">
        <is>
          <t>A</t>
        </is>
      </c>
      <c r="E13" s="72" t="inlineStr">
        <is>
          <t>A</t>
        </is>
      </c>
      <c r="F13" s="77" t="inlineStr">
        <is>
          <t>A (P1)</t>
        </is>
      </c>
      <c r="G13" s="66" t="inlineStr">
        <is>
          <t>I</t>
        </is>
      </c>
      <c r="H13" s="76" t="inlineStr">
        <is>
          <t>R</t>
        </is>
      </c>
      <c r="I13" s="66" t="inlineStr">
        <is>
          <t>I</t>
        </is>
      </c>
      <c r="J13" s="73" t="inlineStr">
        <is>
          <t>Art.21(2)(e)</t>
        </is>
      </c>
      <c r="K13" s="74" t="inlineStr">
        <is>
          <t>Patch-Tuesday W3</t>
        </is>
      </c>
      <c r="L13" s="75" t="inlineStr">
        <is>
          <t>Deployment-Log</t>
        </is>
      </c>
    </row>
    <row r="14" ht="30" customHeight="1">
      <c r="A14" s="64" t="inlineStr">
        <is>
          <t>Re-Scan / Verifikation</t>
        </is>
      </c>
      <c r="B14" s="65" t="inlineStr">
        <is>
          <t>R/A</t>
        </is>
      </c>
      <c r="C14" s="76" t="inlineStr">
        <is>
          <t>R</t>
        </is>
      </c>
      <c r="D14" s="72" t="inlineStr">
        <is>
          <t>A</t>
        </is>
      </c>
      <c r="E14" s="67" t="inlineStr">
        <is>
          <t>C</t>
        </is>
      </c>
      <c r="F14" s="66" t="inlineStr">
        <is>
          <t>I</t>
        </is>
      </c>
      <c r="G14" s="66" t="inlineStr">
        <is>
          <t>I</t>
        </is>
      </c>
      <c r="H14" s="66" t="inlineStr">
        <is>
          <t>I</t>
        </is>
      </c>
      <c r="I14" s="67" t="inlineStr">
        <is>
          <t>C</t>
        </is>
      </c>
      <c r="J14" s="68" t="inlineStr">
        <is>
          <t>OPS.1.1.3</t>
        </is>
      </c>
      <c r="K14" s="69" t="inlineStr">
        <is>
          <t>Patch-Tuesday W4</t>
        </is>
      </c>
      <c r="L14" s="70" t="inlineStr">
        <is>
          <t>Re-Scan Report</t>
        </is>
      </c>
    </row>
    <row r="15" ht="18" customHeight="1">
      <c r="A15" s="106" t="inlineStr">
        <is>
          <t>REPORTING &amp; ESKALATION</t>
        </is>
      </c>
      <c r="B15" s="120" t="n"/>
      <c r="C15" s="120" t="n"/>
      <c r="D15" s="120" t="n"/>
      <c r="E15" s="120" t="n"/>
      <c r="F15" s="120" t="n"/>
      <c r="G15" s="120" t="n"/>
      <c r="H15" s="120" t="n"/>
      <c r="I15" s="120" t="n"/>
      <c r="J15" s="120" t="n"/>
      <c r="K15" s="120" t="n"/>
      <c r="L15" s="120" t="n"/>
    </row>
    <row r="16" ht="30" customHeight="1">
      <c r="A16" s="71" t="inlineStr">
        <is>
          <t>ISB-Wochenbericht (P1/P2-Vulns)</t>
        </is>
      </c>
      <c r="B16" s="76" t="inlineStr">
        <is>
          <t>R</t>
        </is>
      </c>
      <c r="C16" s="66" t="inlineStr">
        <is>
          <t>I</t>
        </is>
      </c>
      <c r="D16" s="65" t="inlineStr">
        <is>
          <t>R/A</t>
        </is>
      </c>
      <c r="E16" s="67" t="inlineStr">
        <is>
          <t>C</t>
        </is>
      </c>
      <c r="F16" s="66" t="inlineStr">
        <is>
          <t>I</t>
        </is>
      </c>
      <c r="G16" s="67" t="inlineStr">
        <is>
          <t>C</t>
        </is>
      </c>
      <c r="H16" s="66" t="inlineStr">
        <is>
          <t>I</t>
        </is>
      </c>
      <c r="I16" s="66" t="inlineStr">
        <is>
          <t>I</t>
        </is>
      </c>
      <c r="J16" s="73" t="inlineStr">
        <is>
          <t>Art.20(2)(a)</t>
        </is>
      </c>
      <c r="K16" s="74" t="inlineStr">
        <is>
          <t>Wöchentlich</t>
        </is>
      </c>
      <c r="L16" s="75" t="inlineStr">
        <is>
          <t>ISB-Report</t>
        </is>
      </c>
    </row>
    <row r="17" ht="30" customHeight="1">
      <c r="A17" s="64" t="inlineStr">
        <is>
          <t>ISB-Quartalsbericht an GF (alle Vulns)</t>
        </is>
      </c>
      <c r="B17" s="67" t="inlineStr">
        <is>
          <t>C</t>
        </is>
      </c>
      <c r="C17" s="66" t="inlineStr">
        <is>
          <t>I</t>
        </is>
      </c>
      <c r="D17" s="65" t="inlineStr">
        <is>
          <t>R/A</t>
        </is>
      </c>
      <c r="E17" s="67" t="inlineStr">
        <is>
          <t>C</t>
        </is>
      </c>
      <c r="F17" s="72" t="inlineStr">
        <is>
          <t>A</t>
        </is>
      </c>
      <c r="G17" s="67" t="inlineStr">
        <is>
          <t>C</t>
        </is>
      </c>
      <c r="H17" s="66" t="inlineStr">
        <is>
          <t>I</t>
        </is>
      </c>
      <c r="I17" s="66" t="inlineStr">
        <is>
          <t>I</t>
        </is>
      </c>
      <c r="J17" s="68" t="inlineStr">
        <is>
          <t>§38 BSIG</t>
        </is>
      </c>
      <c r="K17" s="69" t="inlineStr">
        <is>
          <t>Quartalsweise</t>
        </is>
      </c>
      <c r="L17" s="70" t="inlineStr">
        <is>
          <t>Quartalsbericht</t>
        </is>
      </c>
    </row>
    <row r="18" ht="30" customHeight="1">
      <c r="A18" s="71" t="inlineStr">
        <is>
          <t>P1-Eskalation (CVSS≥9,0 SLA-Verletzung)</t>
        </is>
      </c>
      <c r="B18" s="76" t="inlineStr">
        <is>
          <t>R</t>
        </is>
      </c>
      <c r="C18" s="66" t="inlineStr">
        <is>
          <t>I</t>
        </is>
      </c>
      <c r="D18" s="65" t="inlineStr">
        <is>
          <t>R/A</t>
        </is>
      </c>
      <c r="E18" s="72" t="inlineStr">
        <is>
          <t>A</t>
        </is>
      </c>
      <c r="F18" s="72" t="inlineStr">
        <is>
          <t>A</t>
        </is>
      </c>
      <c r="G18" s="67" t="inlineStr">
        <is>
          <t>C</t>
        </is>
      </c>
      <c r="H18" s="66" t="inlineStr">
        <is>
          <t>I</t>
        </is>
      </c>
      <c r="I18" s="66" t="inlineStr">
        <is>
          <t>I</t>
        </is>
      </c>
      <c r="J18" s="73" t="inlineStr">
        <is>
          <t>§32 BSIG</t>
        </is>
      </c>
      <c r="K18" s="74" t="inlineStr">
        <is>
          <t>Ad-hoc</t>
        </is>
      </c>
      <c r="L18" s="75" t="inlineStr">
        <is>
          <t>Eskalations-Protokoll</t>
        </is>
      </c>
    </row>
    <row r="19" ht="18" customHeight="1">
      <c r="A19" s="107" t="inlineStr">
        <is>
          <t>GOVERNANCE &amp; COMPLIANCE</t>
        </is>
      </c>
      <c r="B19" s="120" t="n"/>
      <c r="C19" s="120" t="n"/>
      <c r="D19" s="120" t="n"/>
      <c r="E19" s="120" t="n"/>
      <c r="F19" s="120" t="n"/>
      <c r="G19" s="120" t="n"/>
      <c r="H19" s="120" t="n"/>
      <c r="I19" s="120" t="n"/>
      <c r="J19" s="120" t="n"/>
      <c r="K19" s="120" t="n"/>
      <c r="L19" s="120" t="n"/>
    </row>
    <row r="20" ht="30" customHeight="1">
      <c r="A20" s="64" t="inlineStr">
        <is>
          <t>Risikoakzeptanz-Genehmigung</t>
        </is>
      </c>
      <c r="B20" s="67" t="inlineStr">
        <is>
          <t>C</t>
        </is>
      </c>
      <c r="C20" s="66" t="inlineStr">
        <is>
          <t>I</t>
        </is>
      </c>
      <c r="D20" s="65" t="inlineStr">
        <is>
          <t>R/A</t>
        </is>
      </c>
      <c r="E20" s="67" t="inlineStr">
        <is>
          <t>C</t>
        </is>
      </c>
      <c r="F20" s="72" t="inlineStr">
        <is>
          <t>A</t>
        </is>
      </c>
      <c r="G20" s="76" t="inlineStr">
        <is>
          <t>R</t>
        </is>
      </c>
      <c r="H20" s="66" t="inlineStr">
        <is>
          <t>I</t>
        </is>
      </c>
      <c r="I20" s="67" t="inlineStr">
        <is>
          <t>C</t>
        </is>
      </c>
      <c r="J20" s="68" t="inlineStr">
        <is>
          <t>Art.21(2)(e)</t>
        </is>
      </c>
      <c r="K20" s="69" t="inlineStr">
        <is>
          <t>Ad-hoc</t>
        </is>
      </c>
      <c r="L20" s="70" t="inlineStr">
        <is>
          <t>Risikoakzeptanz-Dok</t>
        </is>
      </c>
    </row>
    <row r="21" ht="30" customHeight="1">
      <c r="A21" s="71" t="inlineStr">
        <is>
          <t>Jährlicher Gesamt-Review + GF-Sign-Off</t>
        </is>
      </c>
      <c r="B21" s="67" t="inlineStr">
        <is>
          <t>C</t>
        </is>
      </c>
      <c r="C21" s="67" t="inlineStr">
        <is>
          <t>C</t>
        </is>
      </c>
      <c r="D21" s="65" t="inlineStr">
        <is>
          <t>R/A</t>
        </is>
      </c>
      <c r="E21" s="67" t="inlineStr">
        <is>
          <t>C</t>
        </is>
      </c>
      <c r="F21" s="72" t="inlineStr">
        <is>
          <t>A</t>
        </is>
      </c>
      <c r="G21" s="67" t="inlineStr">
        <is>
          <t>C</t>
        </is>
      </c>
      <c r="H21" s="66" t="inlineStr">
        <is>
          <t>I</t>
        </is>
      </c>
      <c r="I21" s="76" t="inlineStr">
        <is>
          <t>R</t>
        </is>
      </c>
      <c r="J21" s="73" t="inlineStr">
        <is>
          <t>OPS.1.1.3</t>
        </is>
      </c>
      <c r="K21" s="74" t="inlineStr">
        <is>
          <t>Jährlich</t>
        </is>
      </c>
      <c r="L21" s="75" t="inlineStr">
        <is>
          <t>Review-Protokoll + GF-Sign</t>
        </is>
      </c>
    </row>
    <row r="23" ht="21.75" customHeight="1">
      <c r="A23" s="9" t="inlineStr">
        <is>
          <t>B · ESKALATIONSMATRIX (P1-Priorität)</t>
        </is>
      </c>
      <c r="B23" s="120" t="n"/>
      <c r="C23" s="120" t="n"/>
      <c r="D23" s="120" t="n"/>
      <c r="E23" s="120" t="n"/>
      <c r="F23" s="120" t="n"/>
      <c r="G23" s="120" t="n"/>
      <c r="H23" s="120" t="n"/>
      <c r="I23" s="120" t="n"/>
      <c r="J23" s="120" t="n"/>
      <c r="K23" s="120" t="n"/>
      <c r="L23" s="120" t="n"/>
    </row>
    <row r="24" ht="25.5" customHeight="1">
      <c r="A24" s="99" t="inlineStr">
        <is>
          <t>CVSS-Bereich</t>
        </is>
      </c>
      <c r="B24" s="99" t="inlineStr">
        <is>
          <t>Asset-Kritikalität</t>
        </is>
      </c>
      <c r="C24" s="99" t="inlineStr">
        <is>
          <t>SLA-Verletzung ab</t>
        </is>
      </c>
      <c r="D24" s="99" t="inlineStr">
        <is>
          <t>Eskalationsziel</t>
        </is>
      </c>
      <c r="E24" s="99" t="inlineStr">
        <is>
          <t>Zeitfenster</t>
        </is>
      </c>
      <c r="F24" s="99" t="inlineStr">
        <is>
          <t>Format</t>
        </is>
      </c>
      <c r="G24" s="99" t="inlineStr">
        <is>
          <t>NIS2/BSIG</t>
        </is>
      </c>
      <c r="H24" s="99" t="inlineStr">
        <is>
          <t>Nachweis</t>
        </is>
      </c>
      <c r="I24" s="120" t="n"/>
      <c r="J24" s="120" t="n"/>
      <c r="K24" s="120" t="n"/>
      <c r="L24" s="121" t="n"/>
    </row>
    <row r="25" ht="25.5" customHeight="1">
      <c r="A25" s="60" t="inlineStr">
        <is>
          <t>CVSS ≥9,0</t>
        </is>
      </c>
      <c r="B25" s="21" t="inlineStr">
        <is>
          <t>Kritisch (AST-01)</t>
        </is>
      </c>
      <c r="C25" s="20" t="inlineStr">
        <is>
          <t>Tag 3</t>
        </is>
      </c>
      <c r="D25" s="60" t="inlineStr">
        <is>
          <t>GF + ISB – sofortige Eskalation</t>
        </is>
      </c>
      <c r="E25" s="20" t="inlineStr">
        <is>
          <t>Sofort (24/7)</t>
        </is>
      </c>
      <c r="F25" s="21" t="inlineStr">
        <is>
          <t>Telefon + Protokoll</t>
        </is>
      </c>
      <c r="G25" s="60" t="inlineStr">
        <is>
          <t>Art.20/§38 BSIG</t>
        </is>
      </c>
      <c r="H25" s="108" t="inlineStr">
        <is>
          <t>Eskalations-Protokoll</t>
        </is>
      </c>
      <c r="I25" s="120" t="n"/>
      <c r="J25" s="120" t="n"/>
      <c r="K25" s="120" t="n"/>
      <c r="L25" s="120" t="n"/>
    </row>
    <row r="26" ht="25.5" customHeight="1">
      <c r="A26" s="61" t="inlineStr">
        <is>
          <t>CVSS 7,0–8,9</t>
        </is>
      </c>
      <c r="B26" s="24" t="inlineStr">
        <is>
          <t>Hoch</t>
        </is>
      </c>
      <c r="C26" s="23" t="inlineStr">
        <is>
          <t>&gt;14 Kalendertage</t>
        </is>
      </c>
      <c r="D26" s="61" t="inlineStr">
        <is>
          <t>ISB + IT-Leitung</t>
        </is>
      </c>
      <c r="E26" s="23" t="inlineStr">
        <is>
          <t>Nächster Werktag</t>
        </is>
      </c>
      <c r="F26" s="24" t="inlineStr">
        <is>
          <t>E-Mail + Meeting</t>
        </is>
      </c>
      <c r="G26" s="61" t="inlineStr">
        <is>
          <t>Art.21(2)(e)</t>
        </is>
      </c>
      <c r="H26" s="109" t="inlineStr">
        <is>
          <t>ISB-Report</t>
        </is>
      </c>
      <c r="I26" s="120" t="n"/>
      <c r="J26" s="120" t="n"/>
      <c r="K26" s="120" t="n"/>
      <c r="L26" s="120" t="n"/>
    </row>
    <row r="27" ht="25.5" customHeight="1">
      <c r="A27" s="60" t="inlineStr">
        <is>
          <t>CVSS &gt;7,0 (alle)</t>
        </is>
      </c>
      <c r="B27" s="21" t="inlineStr">
        <is>
          <t>Alle Assets</t>
        </is>
      </c>
      <c r="C27" s="20" t="inlineStr">
        <is>
          <t>&gt;30 Kalendertage</t>
        </is>
      </c>
      <c r="D27" s="60" t="inlineStr">
        <is>
          <t>BSI-Meldung prüfen (§32)</t>
        </is>
      </c>
      <c r="E27" s="20" t="inlineStr">
        <is>
          <t>Innerhalb 24h</t>
        </is>
      </c>
      <c r="F27" s="21" t="inlineStr">
        <is>
          <t>BSI-Portal</t>
        </is>
      </c>
      <c r="G27" s="60" t="inlineStr">
        <is>
          <t>§32(1) BSIG</t>
        </is>
      </c>
      <c r="H27" s="108" t="inlineStr">
        <is>
          <t>BSI-Meldungs-ID</t>
        </is>
      </c>
      <c r="I27" s="120" t="n"/>
      <c r="J27" s="120" t="n"/>
      <c r="K27" s="120" t="n"/>
      <c r="L27" s="120" t="n"/>
    </row>
    <row r="28" ht="25.5" customHeight="1">
      <c r="A28" s="62" t="inlineStr">
        <is>
          <t>Alle</t>
        </is>
      </c>
      <c r="B28" s="27" t="inlineStr">
        <is>
          <t>Kritische Assets</t>
        </is>
      </c>
      <c r="C28" s="26" t="inlineStr">
        <is>
          <t>Wenn Scan ausbleibt</t>
        </is>
      </c>
      <c r="D28" s="62" t="inlineStr">
        <is>
          <t>IT-Leitung → ISB</t>
        </is>
      </c>
      <c r="E28" s="26" t="inlineStr">
        <is>
          <t>Beim nächsten Report</t>
        </is>
      </c>
      <c r="F28" s="27" t="inlineStr">
        <is>
          <t>ISB-Bericht</t>
        </is>
      </c>
      <c r="G28" s="62" t="inlineStr">
        <is>
          <t>BSI OPS.1.1.3</t>
        </is>
      </c>
      <c r="H28" s="110" t="inlineStr">
        <is>
          <t>Scan-Log (fehlend!)</t>
        </is>
      </c>
      <c r="I28" s="120" t="n"/>
      <c r="J28" s="120" t="n"/>
      <c r="K28" s="120" t="n"/>
      <c r="L28" s="120" t="n"/>
    </row>
  </sheetData>
  <mergeCells count="13">
    <mergeCell ref="H27:L27"/>
    <mergeCell ref="A2:L2"/>
    <mergeCell ref="H26:L26"/>
    <mergeCell ref="A15:L15"/>
    <mergeCell ref="H25:L25"/>
    <mergeCell ref="A19:L19"/>
    <mergeCell ref="A11:L11"/>
    <mergeCell ref="A1:L1"/>
    <mergeCell ref="A23:L23"/>
    <mergeCell ref="H24:L24"/>
    <mergeCell ref="A6:L6"/>
    <mergeCell ref="H28:L28"/>
    <mergeCell ref="A4:L4"/>
  </mergeCell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K31"/>
  <sheetViews>
    <sheetView showGridLines="0" zoomScaleNormal="100" workbookViewId="0">
      <pane ySplit="5" topLeftCell="A6" activePane="bottomLeft" state="frozen"/>
      <selection pane="bottomLeft" activeCell="A1" sqref="A1"/>
    </sheetView>
  </sheetViews>
  <sheetFormatPr baseColWidth="10" defaultColWidth="8.6640625" defaultRowHeight="15"/>
  <cols>
    <col width="8" customWidth="1" min="1" max="1"/>
    <col width="34" customWidth="1" min="2" max="2"/>
    <col width="20" customWidth="1" min="3" max="3"/>
    <col width="18" customWidth="1" min="4" max="4"/>
    <col width="32" customWidth="1" min="5" max="5"/>
    <col width="20" customWidth="1" min="6" max="6"/>
    <col width="26" customWidth="1" min="7" max="7"/>
    <col width="20" customWidth="1" min="8" max="8"/>
    <col width="12" customWidth="1" min="9" max="11"/>
  </cols>
  <sheetData>
    <row r="1" ht="37.5" customHeight="1">
      <c r="A1" s="14" t="inlineStr">
        <is>
          <t>VULN-01 · Audit-Checkliste &amp; Nachweis-Log  ·  BSI OPS.1.1.3 / NIS2 Art.21(2)(e) / ISO 27001 A.8.8</t>
        </is>
      </c>
      <c r="B1" s="120" t="n"/>
      <c r="C1" s="120" t="n"/>
      <c r="D1" s="120" t="n"/>
      <c r="E1" s="120" t="n"/>
      <c r="F1" s="120" t="n"/>
      <c r="G1" s="120" t="n"/>
      <c r="H1" s="120" t="n"/>
      <c r="I1" s="120" t="n"/>
      <c r="J1" s="120" t="n"/>
      <c r="K1" s="120" t="n"/>
    </row>
    <row r="2" ht="18" customHeight="1">
      <c r="A2" s="13" t="inlineStr">
        <is>
          <t>Nachweis einer systematischen Schwachstellen-/Patch-Management-Organisation · Stand: 26.03.2026</t>
        </is>
      </c>
      <c r="B2" s="120" t="n"/>
      <c r="C2" s="120" t="n"/>
      <c r="D2" s="120" t="n"/>
      <c r="E2" s="120" t="n"/>
      <c r="F2" s="120" t="n"/>
      <c r="G2" s="120" t="n"/>
      <c r="H2" s="120" t="n"/>
      <c r="I2" s="120" t="n"/>
      <c r="J2" s="120" t="n"/>
      <c r="K2" s="120" t="n"/>
    </row>
    <row r="3" ht="6.75" customHeight="1">
      <c r="A3" s="15" t="n"/>
      <c r="B3" s="15" t="n"/>
      <c r="C3" s="15" t="n"/>
      <c r="D3" s="15" t="n"/>
      <c r="E3" s="15" t="n"/>
      <c r="F3" s="15" t="n"/>
      <c r="G3" s="15" t="n"/>
      <c r="H3" s="15" t="n"/>
      <c r="I3" s="15" t="n"/>
      <c r="J3" s="15" t="n"/>
      <c r="K3" s="15" t="n"/>
    </row>
    <row r="4" ht="21.75" customHeight="1">
      <c r="A4" s="12" t="inlineStr">
        <is>
          <t>A · BSI-AUDIT-CHECKLISTE (Pflicht-Kriterien für CVSS&gt;7,0-Nachweis)</t>
        </is>
      </c>
      <c r="B4" s="120" t="n"/>
      <c r="C4" s="120" t="n"/>
      <c r="D4" s="120" t="n"/>
      <c r="E4" s="120" t="n"/>
      <c r="F4" s="120" t="n"/>
      <c r="G4" s="120" t="n"/>
      <c r="H4" s="120" t="n"/>
      <c r="I4" s="120" t="n"/>
      <c r="J4" s="120" t="n"/>
      <c r="K4" s="120" t="n"/>
    </row>
    <row r="5" ht="30" customHeight="1">
      <c r="A5" s="111" t="inlineStr">
        <is>
          <t>#</t>
        </is>
      </c>
      <c r="B5" s="111" t="inlineStr">
        <is>
          <t>Audit-Kriterium</t>
        </is>
      </c>
      <c r="C5" s="111" t="inlineStr">
        <is>
          <t>Beschreibung</t>
        </is>
      </c>
      <c r="D5" s="111" t="inlineStr">
        <is>
          <t>Nachweis-Typ</t>
        </is>
      </c>
      <c r="E5" s="111" t="inlineStr">
        <is>
          <t>Nachweis-Dokument / Quelle</t>
        </is>
      </c>
      <c r="F5" s="111" t="inlineStr">
        <is>
          <t>BSI/NIS2-Bezug</t>
        </is>
      </c>
      <c r="G5" s="111" t="inlineStr">
        <is>
          <t>Status</t>
        </is>
      </c>
      <c r="H5" s="111" t="inlineStr">
        <is>
          <t>Geprüft von</t>
        </is>
      </c>
      <c r="I5" s="111" t="inlineStr">
        <is>
          <t>Datum</t>
        </is>
      </c>
      <c r="J5" s="111" t="inlineStr">
        <is>
          <t>Anmerkung</t>
        </is>
      </c>
      <c r="K5" s="121" t="n"/>
    </row>
    <row r="6" ht="31.5" customHeight="1">
      <c r="A6" s="16" t="inlineStr">
        <is>
          <t>01</t>
        </is>
      </c>
      <c r="B6" s="78" t="inlineStr">
        <is>
          <t>CVSS &gt;7,0-Tracking vollständig</t>
        </is>
      </c>
      <c r="C6" s="79" t="inlineStr">
        <is>
          <t>Alle Schwachstellen mit CVSS&gt;7,0 im VULN-Tracker erfasst</t>
        </is>
      </c>
      <c r="D6" s="80" t="inlineStr">
        <is>
          <t>Vollständigkeit</t>
        </is>
      </c>
      <c r="E6" s="79" t="inlineStr">
        <is>
          <t>VULN-Tracker (Reiter 1), gefiltert auf C&gt;7,0</t>
        </is>
      </c>
      <c r="F6" s="81" t="inlineStr">
        <is>
          <t>BSI OPS.1.1.3 / Art.21(2)(e)</t>
        </is>
      </c>
      <c r="G6" s="82" t="inlineStr">
        <is>
          <t>[ ] Offen</t>
        </is>
      </c>
      <c r="H6" s="83" t="inlineStr">
        <is>
          <t>[Prüfer]</t>
        </is>
      </c>
      <c r="I6" s="83" t="inlineStr">
        <is>
          <t>[Datum]</t>
        </is>
      </c>
      <c r="J6" s="112" t="n"/>
      <c r="K6" s="120" t="n"/>
    </row>
    <row r="7" ht="31.5" customHeight="1">
      <c r="A7" s="17" t="inlineStr">
        <is>
          <t>02</t>
        </is>
      </c>
      <c r="B7" s="84" t="inlineStr">
        <is>
          <t>Wöchentliche Scans kritischer Assets</t>
        </is>
      </c>
      <c r="C7" s="33" t="inlineStr">
        <is>
          <t>Scan mindestens 1× wöchentlich für alle als kritisch klassifizierten Assets aus AST-01</t>
        </is>
      </c>
      <c r="D7" s="85" t="inlineStr">
        <is>
          <t>Scan-Nachweis</t>
        </is>
      </c>
      <c r="E7" s="33" t="inlineStr">
        <is>
          <t>Scan-Report PDF + Scan-Kalender (Reiter 3)</t>
        </is>
      </c>
      <c r="F7" s="86" t="inlineStr">
        <is>
          <t>OPS.1.1.3 / Art.21(2)(e)</t>
        </is>
      </c>
      <c r="G7" s="82" t="inlineStr">
        <is>
          <t>[ ] Offen</t>
        </is>
      </c>
      <c r="H7" s="83" t="inlineStr">
        <is>
          <t>[Prüfer]</t>
        </is>
      </c>
      <c r="I7" s="83" t="inlineStr">
        <is>
          <t>[Datum]</t>
        </is>
      </c>
      <c r="J7" s="112" t="n"/>
      <c r="K7" s="120" t="n"/>
    </row>
    <row r="8" ht="31.5" customHeight="1">
      <c r="A8" s="16" t="inlineStr">
        <is>
          <t>03</t>
        </is>
      </c>
      <c r="B8" s="78" t="inlineStr">
        <is>
          <t>Testumgebung vor Prod-Rollout</t>
        </is>
      </c>
      <c r="C8" s="79" t="inlineStr">
        <is>
          <t>Patches werden vor Produktiveinsatz in Testumgebung validiert</t>
        </is>
      </c>
      <c r="D8" s="80" t="inlineStr">
        <is>
          <t>Test-Protokoll</t>
        </is>
      </c>
      <c r="E8" s="79" t="inlineStr">
        <is>
          <t>Test-Protokoll je Patch-Tuesday (Reiter 3)</t>
        </is>
      </c>
      <c r="F8" s="81" t="inlineStr">
        <is>
          <t>BSI OPS.1.1.3 / ISO A.8.8</t>
        </is>
      </c>
      <c r="G8" s="82" t="inlineStr">
        <is>
          <t>[ ] Offen</t>
        </is>
      </c>
      <c r="H8" s="83" t="inlineStr">
        <is>
          <t>[Prüfer]</t>
        </is>
      </c>
      <c r="I8" s="83" t="inlineStr">
        <is>
          <t>[Datum]</t>
        </is>
      </c>
      <c r="J8" s="112" t="n"/>
      <c r="K8" s="120" t="n"/>
    </row>
    <row r="9" ht="31.5" customHeight="1">
      <c r="A9" s="17" t="inlineStr">
        <is>
          <t>04</t>
        </is>
      </c>
      <c r="B9" s="84" t="inlineStr">
        <is>
          <t>Rollback-Plan schriftlich vorhanden</t>
        </is>
      </c>
      <c r="C9" s="33" t="inlineStr">
        <is>
          <t>Rollback-Prozedur für P1/P2-Patches dokumentiert und erreichbar</t>
        </is>
      </c>
      <c r="D9" s="85" t="inlineStr">
        <is>
          <t>Rollback-Plan</t>
        </is>
      </c>
      <c r="E9" s="33" t="inlineStr">
        <is>
          <t>Patch-Tuesday-Planer Sektion B</t>
        </is>
      </c>
      <c r="F9" s="86" t="inlineStr">
        <is>
          <t>BSI OPS.1.1.3</t>
        </is>
      </c>
      <c r="G9" s="82" t="inlineStr">
        <is>
          <t>[ ] Offen</t>
        </is>
      </c>
      <c r="H9" s="83" t="inlineStr">
        <is>
          <t>[Prüfer]</t>
        </is>
      </c>
      <c r="I9" s="83" t="inlineStr">
        <is>
          <t>[Datum]</t>
        </is>
      </c>
      <c r="J9" s="112" t="n"/>
      <c r="K9" s="120" t="n"/>
    </row>
    <row r="10" ht="31.5" customHeight="1">
      <c r="A10" s="16" t="inlineStr">
        <is>
          <t>05</t>
        </is>
      </c>
      <c r="B10" s="78" t="inlineStr">
        <is>
          <t>SLA-Monitoring automatisch</t>
        </is>
      </c>
      <c r="C10" s="79" t="inlineStr">
        <is>
          <t>SLA-Ende und Tage-bis-SLA werden automatisch berechnet und farbig signalisiert</t>
        </is>
      </c>
      <c r="D10" s="80" t="inlineStr">
        <is>
          <t>Automatismus</t>
        </is>
      </c>
      <c r="E10" s="79" t="inlineStr">
        <is>
          <t>VULN-Tracker Spalten H/I/J mit Formeln</t>
        </is>
      </c>
      <c r="F10" s="81" t="inlineStr">
        <is>
          <t>NIS2 Art.21(2)(e)</t>
        </is>
      </c>
      <c r="G10" s="82" t="inlineStr">
        <is>
          <t>[ ] Offen</t>
        </is>
      </c>
      <c r="H10" s="83" t="inlineStr">
        <is>
          <t>[Prüfer]</t>
        </is>
      </c>
      <c r="I10" s="83" t="inlineStr">
        <is>
          <t>[Datum]</t>
        </is>
      </c>
      <c r="J10" s="112" t="n"/>
      <c r="K10" s="120" t="n"/>
    </row>
    <row r="11" ht="31.5" customHeight="1">
      <c r="A11" s="17" t="inlineStr">
        <is>
          <t>06</t>
        </is>
      </c>
      <c r="B11" s="84" t="inlineStr">
        <is>
          <t>GF-Eskalation P1 protokolliert</t>
        </is>
      </c>
      <c r="C11" s="33" t="inlineStr">
        <is>
          <t>Bei P1-Schwachstellen wurde GF innerhalb 24h informiert; Protokoll vorhanden</t>
        </is>
      </c>
      <c r="D11" s="85" t="inlineStr">
        <is>
          <t>Eskalations-Nachweis</t>
        </is>
      </c>
      <c r="E11" s="33" t="inlineStr">
        <is>
          <t>Eskalations-Protokoll (je Vorfall)</t>
        </is>
      </c>
      <c r="F11" s="86" t="inlineStr">
        <is>
          <t>§38 BSIG / Art.20 NIS2</t>
        </is>
      </c>
      <c r="G11" s="82" t="inlineStr">
        <is>
          <t>[ ] Offen</t>
        </is>
      </c>
      <c r="H11" s="83" t="inlineStr">
        <is>
          <t>[Prüfer]</t>
        </is>
      </c>
      <c r="I11" s="83" t="inlineStr">
        <is>
          <t>[Datum]</t>
        </is>
      </c>
      <c r="J11" s="112" t="n"/>
      <c r="K11" s="120" t="n"/>
    </row>
    <row r="12" ht="31.5" customHeight="1">
      <c r="A12" s="16" t="inlineStr">
        <is>
          <t>07</t>
        </is>
      </c>
      <c r="B12" s="78" t="inlineStr">
        <is>
          <t>ISB-Quartalsbericht GF</t>
        </is>
      </c>
      <c r="C12" s="79" t="inlineStr">
        <is>
          <t>ISB berichtet mindestens quartalsweise an GF über offene Schwachstellen</t>
        </is>
      </c>
      <c r="D12" s="80" t="inlineStr">
        <is>
          <t>Reporting-Nachweis</t>
        </is>
      </c>
      <c r="E12" s="79" t="inlineStr">
        <is>
          <t>ISB-Quartalsbericht (Datum)</t>
        </is>
      </c>
      <c r="F12" s="81" t="inlineStr">
        <is>
          <t>Art.20(2)(a) NIS2 / §38 BSIG</t>
        </is>
      </c>
      <c r="G12" s="82" t="inlineStr">
        <is>
          <t>[ ] Offen</t>
        </is>
      </c>
      <c r="H12" s="83" t="inlineStr">
        <is>
          <t>[Prüfer]</t>
        </is>
      </c>
      <c r="I12" s="83" t="inlineStr">
        <is>
          <t>[Datum]</t>
        </is>
      </c>
      <c r="J12" s="112" t="n"/>
      <c r="K12" s="120" t="n"/>
    </row>
    <row r="13" ht="31.5" customHeight="1">
      <c r="A13" s="17" t="inlineStr">
        <is>
          <t>08</t>
        </is>
      </c>
      <c r="B13" s="84" t="inlineStr">
        <is>
          <t>Risikoakzeptanz dokumentiert</t>
        </is>
      </c>
      <c r="C13" s="33" t="inlineStr">
        <is>
          <t>Ausnahmen (Risiko akzeptiert) durch ISB/GF schriftlich genehmigt, befristet</t>
        </is>
      </c>
      <c r="D13" s="85" t="inlineStr">
        <is>
          <t>Risikoakzeptanz</t>
        </is>
      </c>
      <c r="E13" s="33" t="inlineStr">
        <is>
          <t>VULN-Tracker Spalte N + Genehmigungsdokument</t>
        </is>
      </c>
      <c r="F13" s="86" t="inlineStr">
        <is>
          <t>Art.21(2)(e) / ISO A.8.8</t>
        </is>
      </c>
      <c r="G13" s="82" t="inlineStr">
        <is>
          <t>[ ] Offen</t>
        </is>
      </c>
      <c r="H13" s="83" t="inlineStr">
        <is>
          <t>[Prüfer]</t>
        </is>
      </c>
      <c r="I13" s="83" t="inlineStr">
        <is>
          <t>[Datum]</t>
        </is>
      </c>
      <c r="J13" s="112" t="n"/>
      <c r="K13" s="120" t="n"/>
    </row>
    <row r="14" ht="31.5" customHeight="1">
      <c r="A14" s="16" t="inlineStr">
        <is>
          <t>09</t>
        </is>
      </c>
      <c r="B14" s="78" t="inlineStr">
        <is>
          <t>Asset-Register-Verknüpfung</t>
        </is>
      </c>
      <c r="C14" s="79" t="inlineStr">
        <is>
          <t>Alle getrackten Assets existieren im AST-01-Register als kritisch/hoch klassifiziert</t>
        </is>
      </c>
      <c r="D14" s="80" t="inlineStr">
        <is>
          <t>Cross-Ref AST-01</t>
        </is>
      </c>
      <c r="E14" s="79" t="inlineStr">
        <is>
          <t>Asset Register Schutzbedarfsklasse HOCH/SEHR HOCH</t>
        </is>
      </c>
      <c r="F14" s="81" t="inlineStr">
        <is>
          <t>Art.21(2)(j) / BSI CON.1</t>
        </is>
      </c>
      <c r="G14" s="82" t="inlineStr">
        <is>
          <t>[ ] Offen</t>
        </is>
      </c>
      <c r="H14" s="83" t="inlineStr">
        <is>
          <t>[Prüfer]</t>
        </is>
      </c>
      <c r="I14" s="83" t="inlineStr">
        <is>
          <t>[Datum]</t>
        </is>
      </c>
      <c r="J14" s="112" t="n"/>
      <c r="K14" s="120" t="n"/>
    </row>
    <row r="15" ht="31.5" customHeight="1">
      <c r="A15" s="17" t="inlineStr">
        <is>
          <t>10</t>
        </is>
      </c>
      <c r="B15" s="84" t="inlineStr">
        <is>
          <t>Re-Scan nach Remediation</t>
        </is>
      </c>
      <c r="C15" s="33" t="inlineStr">
        <is>
          <t>Jede geschlossene Schwachstelle wurde mit Re-Scan verifiziert</t>
        </is>
      </c>
      <c r="D15" s="85" t="inlineStr">
        <is>
          <t>Re-Scan-Nachweis</t>
        </is>
      </c>
      <c r="E15" s="33" t="inlineStr">
        <is>
          <t>Re-Scan-Report (Spalte S VULN-Tracker)</t>
        </is>
      </c>
      <c r="F15" s="86" t="inlineStr">
        <is>
          <t>BSI OPS.1.1.3 / ISO A.8.8</t>
        </is>
      </c>
      <c r="G15" s="82" t="inlineStr">
        <is>
          <t>[ ] Offen</t>
        </is>
      </c>
      <c r="H15" s="83" t="inlineStr">
        <is>
          <t>[Prüfer]</t>
        </is>
      </c>
      <c r="I15" s="83" t="inlineStr">
        <is>
          <t>[Datum]</t>
        </is>
      </c>
      <c r="J15" s="112" t="n"/>
      <c r="K15" s="120" t="n"/>
    </row>
    <row r="16" ht="31.5" customHeight="1">
      <c r="A16" s="16" t="inlineStr">
        <is>
          <t>11</t>
        </is>
      </c>
      <c r="B16" s="78" t="inlineStr">
        <is>
          <t>Patch-Tuesday Prozess dokumentiert</t>
        </is>
      </c>
      <c r="C16" s="79" t="inlineStr">
        <is>
          <t>4-Wochen-Rollout-Zyklus schriftlich vorhanden und gelebt</t>
        </is>
      </c>
      <c r="D16" s="80" t="inlineStr">
        <is>
          <t>Prozess-Nachweis</t>
        </is>
      </c>
      <c r="E16" s="79" t="inlineStr">
        <is>
          <t>Patch-Tuesday-Planer (Reiter 3)</t>
        </is>
      </c>
      <c r="F16" s="81" t="inlineStr">
        <is>
          <t>BSI OPS.1.1.3</t>
        </is>
      </c>
      <c r="G16" s="82" t="inlineStr">
        <is>
          <t>[ ] Offen</t>
        </is>
      </c>
      <c r="H16" s="83" t="inlineStr">
        <is>
          <t>[Prüfer]</t>
        </is>
      </c>
      <c r="I16" s="83" t="inlineStr">
        <is>
          <t>[Datum]</t>
        </is>
      </c>
      <c r="J16" s="112" t="n"/>
      <c r="K16" s="120" t="n"/>
    </row>
    <row r="17" ht="31.5" customHeight="1">
      <c r="A17" s="17" t="inlineStr">
        <is>
          <t>12</t>
        </is>
      </c>
      <c r="B17" s="84" t="inlineStr">
        <is>
          <t>GF-Freigabe Richtlinie</t>
        </is>
      </c>
      <c r="C17" s="33" t="inlineStr">
        <is>
          <t>Vulnerability &amp; Patch Management Richtlinie GF-freigegeben</t>
        </is>
      </c>
      <c r="D17" s="85" t="inlineStr">
        <is>
          <t>Richtlinien-Nachweis</t>
        </is>
      </c>
      <c r="E17" s="33" t="inlineStr">
        <is>
          <t>ORG-01-ROLES GF-Freigabe + VULN-Richtlinie</t>
        </is>
      </c>
      <c r="F17" s="86" t="inlineStr">
        <is>
          <t>Art.20(1) NIS2 / §38 BSIG</t>
        </is>
      </c>
      <c r="G17" s="82" t="inlineStr">
        <is>
          <t>[ ] Offen</t>
        </is>
      </c>
      <c r="H17" s="83" t="inlineStr">
        <is>
          <t>[Prüfer]</t>
        </is>
      </c>
      <c r="I17" s="83" t="inlineStr">
        <is>
          <t>[Datum]</t>
        </is>
      </c>
      <c r="J17" s="112" t="n"/>
      <c r="K17" s="120" t="n"/>
    </row>
    <row r="19" ht="7.5" customHeight="1"/>
    <row r="20" ht="21.75" customHeight="1">
      <c r="A20" s="9" t="inlineStr">
        <is>
          <t>B · NACHWEIS-ARCHIV &amp; AUDIT-HISTORIE (chronologisch)</t>
        </is>
      </c>
      <c r="B20" s="120" t="n"/>
      <c r="C20" s="120" t="n"/>
      <c r="D20" s="120" t="n"/>
      <c r="E20" s="120" t="n"/>
      <c r="F20" s="120" t="n"/>
      <c r="G20" s="120" t="n"/>
      <c r="H20" s="120" t="n"/>
      <c r="I20" s="120" t="n"/>
      <c r="J20" s="120" t="n"/>
      <c r="K20" s="120" t="n"/>
    </row>
    <row r="21" ht="30" customHeight="1">
      <c r="A21" s="99" t="inlineStr">
        <is>
          <t>Datum</t>
        </is>
      </c>
      <c r="B21" s="99" t="inlineStr">
        <is>
          <t>Aktivität</t>
        </is>
      </c>
      <c r="C21" s="99" t="inlineStr">
        <is>
          <t>Durchgeführt von</t>
        </is>
      </c>
      <c r="D21" s="99" t="inlineStr">
        <is>
          <t>Ergebnis</t>
        </is>
      </c>
      <c r="E21" s="99" t="inlineStr">
        <is>
          <t>Artefakt / Pfad</t>
        </is>
      </c>
      <c r="F21" s="99" t="inlineStr">
        <is>
          <t>BSI-Bezug</t>
        </is>
      </c>
      <c r="G21" s="99" t="inlineStr">
        <is>
          <t>Folgeaktion</t>
        </is>
      </c>
      <c r="H21" s="120" t="n"/>
      <c r="I21" s="120" t="n"/>
      <c r="J21" s="120" t="n"/>
      <c r="K21" s="121" t="n"/>
    </row>
    <row r="22" ht="30" customHeight="1">
      <c r="A22" s="64" t="inlineStr">
        <is>
          <t>26.03.2026</t>
        </is>
      </c>
      <c r="B22" s="87" t="inlineStr">
        <is>
          <t>Wöchentlicher Vulnerability Scan – Alle kritischen Assets</t>
        </is>
      </c>
      <c r="C22" s="79" t="inlineStr">
        <is>
          <t>IT-Sec / Nessus</t>
        </is>
      </c>
      <c r="D22" s="87" t="inlineStr">
        <is>
          <t>5 neue Vulns entdeckt (P1:1, P2:2, P3:2)</t>
        </is>
      </c>
      <c r="E22" s="79" t="inlineStr">
        <is>
          <t>Scan-Report-2026-03-26.pdf</t>
        </is>
      </c>
      <c r="F22" s="79" t="inlineStr">
        <is>
          <t>OPS.1.1.3</t>
        </is>
      </c>
      <c r="G22" s="113" t="inlineStr">
        <is>
          <t>VULN-001 bis -005 angelegt</t>
        </is>
      </c>
      <c r="H22" s="120" t="n"/>
      <c r="I22" s="120" t="n"/>
      <c r="J22" s="120" t="n"/>
      <c r="K22" s="120" t="n"/>
    </row>
    <row r="23" ht="30" customHeight="1">
      <c r="A23" s="71" t="inlineStr">
        <is>
          <t>19.03.2026</t>
        </is>
      </c>
      <c r="B23" s="32" t="inlineStr">
        <is>
          <t>Patch-Tuesday Rollout – KB5034441 + SAP-Patch</t>
        </is>
      </c>
      <c r="C23" s="33" t="inlineStr">
        <is>
          <t>IT-Betrieb</t>
        </is>
      </c>
      <c r="D23" s="32" t="inlineStr">
        <is>
          <t>Pilot OK (10%), Full-Rollout abgeschlossen</t>
        </is>
      </c>
      <c r="E23" s="33" t="inlineStr">
        <is>
          <t>Deployment-Log-2026-03-19.pdf</t>
        </is>
      </c>
      <c r="F23" s="33" t="inlineStr">
        <is>
          <t>OPS.1.1.3</t>
        </is>
      </c>
      <c r="G23" s="114" t="inlineStr">
        <is>
          <t>Re-Scan terminiert</t>
        </is>
      </c>
      <c r="H23" s="120" t="n"/>
      <c r="I23" s="120" t="n"/>
      <c r="J23" s="120" t="n"/>
      <c r="K23" s="120" t="n"/>
    </row>
    <row r="24" ht="30" customHeight="1">
      <c r="A24" s="64" t="inlineStr">
        <is>
          <t>12.03.2026</t>
        </is>
      </c>
      <c r="B24" s="87" t="inlineStr">
        <is>
          <t>ISB-Quartalsbericht an GF – Vuln-Lagebild Q1 2026</t>
        </is>
      </c>
      <c r="C24" s="79" t="inlineStr">
        <is>
          <t>ISB</t>
        </is>
      </c>
      <c r="D24" s="87" t="inlineStr">
        <is>
          <t>3 P1, 7 P2 offen · GF informiert · Eskalationsplan beschlossen</t>
        </is>
      </c>
      <c r="E24" s="79" t="inlineStr">
        <is>
          <t>ISB-Q1-2026-Report.pdf</t>
        </is>
      </c>
      <c r="F24" s="79" t="inlineStr">
        <is>
          <t>§38 BSIG</t>
        </is>
      </c>
      <c r="G24" s="113" t="inlineStr">
        <is>
          <t>Krisenstab-Review Q2</t>
        </is>
      </c>
      <c r="H24" s="120" t="n"/>
      <c r="I24" s="120" t="n"/>
      <c r="J24" s="120" t="n"/>
      <c r="K24" s="120" t="n"/>
    </row>
    <row r="25" ht="30" customHeight="1">
      <c r="A25" s="71" t="inlineStr">
        <is>
          <t>24.02.2026</t>
        </is>
      </c>
      <c r="B25" s="32" t="inlineStr">
        <is>
          <t>P1-Eskalation: Log4Shell-Nachfolger VULN-004 (CVSS 9.1)</t>
        </is>
      </c>
      <c r="C25" s="33" t="inlineStr">
        <is>
          <t>ISB + GF</t>
        </is>
      </c>
      <c r="D25" s="32" t="inlineStr">
        <is>
          <t>GF in 30min informiert · Patch in 6 Tagen (SLA eingehalten)</t>
        </is>
      </c>
      <c r="E25" s="33" t="inlineStr">
        <is>
          <t>Eskalations-Protokoll-2026-02-24.pdf</t>
        </is>
      </c>
      <c r="F25" s="33" t="inlineStr">
        <is>
          <t>Art.20/§32 BSIG</t>
        </is>
      </c>
      <c r="G25" s="114" t="inlineStr">
        <is>
          <t>Abgeschlossen VULN-004</t>
        </is>
      </c>
      <c r="H25" s="120" t="n"/>
      <c r="I25" s="120" t="n"/>
      <c r="J25" s="120" t="n"/>
      <c r="K25" s="120" t="n"/>
    </row>
    <row r="27" ht="7.5" customHeight="1"/>
    <row r="28" ht="21.75" customHeight="1">
      <c r="A28" s="115" t="inlineStr">
        <is>
          <t>C · GF-FREIGABE &amp; INKRAFTTRETEN (Art.20(1) NIS2 – Überwachungspflicht Geschäftsleitung)</t>
        </is>
      </c>
      <c r="B28" s="120" t="n"/>
      <c r="C28" s="120" t="n"/>
      <c r="D28" s="120" t="n"/>
      <c r="E28" s="120" t="n"/>
      <c r="F28" s="120" t="n"/>
      <c r="G28" s="120" t="n"/>
      <c r="H28" s="120" t="n"/>
      <c r="I28" s="120" t="n"/>
      <c r="J28" s="120" t="n"/>
      <c r="K28" s="120" t="n"/>
    </row>
    <row r="29" ht="27.75" customHeight="1">
      <c r="A29" s="88" t="inlineStr">
        <is>
          <t>IT-Sec-Verantwortung:</t>
        </is>
      </c>
      <c r="B29" s="112" t="inlineStr">
        <is>
          <t>[Name · Datum · Unterschrift]</t>
        </is>
      </c>
      <c r="C29" s="120" t="n"/>
      <c r="D29" s="120" t="n"/>
      <c r="E29" s="120" t="n"/>
      <c r="G29" s="88" t="inlineStr">
        <is>
          <t>Review-Zyklus:</t>
        </is>
      </c>
      <c r="H29" s="112" t="inlineStr">
        <is>
          <t>Wöchentlich + Patch-Tuesday</t>
        </is>
      </c>
      <c r="I29" s="120" t="n"/>
      <c r="J29" s="120" t="n"/>
      <c r="K29" s="120" t="n"/>
    </row>
    <row r="30" ht="27.75" customHeight="1">
      <c r="A30" s="88" t="inlineStr">
        <is>
          <t>ISB-Prüfung:</t>
        </is>
      </c>
      <c r="B30" s="112" t="inlineStr">
        <is>
          <t>[Name · Datum · Unterschrift]</t>
        </is>
      </c>
      <c r="C30" s="120" t="n"/>
      <c r="D30" s="120" t="n"/>
      <c r="E30" s="120" t="n"/>
      <c r="G30" s="88" t="inlineStr">
        <is>
          <t>Eskalationspflicht:</t>
        </is>
      </c>
      <c r="H30" s="112" t="inlineStr">
        <is>
          <t>Sofort bei P1 · Quartalsweise an GF</t>
        </is>
      </c>
      <c r="I30" s="120" t="n"/>
      <c r="J30" s="120" t="n"/>
      <c r="K30" s="120" t="n"/>
    </row>
    <row r="31" ht="27.75" customHeight="1">
      <c r="A31" s="88" t="inlineStr">
        <is>
          <t>GF-Freigabe (Pflicht):</t>
        </is>
      </c>
      <c r="B31" s="112" t="inlineStr">
        <is>
          <t>[Name · Datum · Unterschrift / Stempel]</t>
        </is>
      </c>
      <c r="C31" s="120" t="n"/>
      <c r="D31" s="120" t="n"/>
      <c r="E31" s="120" t="n"/>
      <c r="G31" s="88" t="inlineStr">
        <is>
          <t>Nächste Review:</t>
        </is>
      </c>
      <c r="H31" s="112" t="inlineStr">
        <is>
          <t>[Datum + 12 Monate]</t>
        </is>
      </c>
      <c r="I31" s="120" t="n"/>
      <c r="J31" s="120" t="n"/>
      <c r="K31" s="120" t="n"/>
    </row>
  </sheetData>
  <mergeCells count="29">
    <mergeCell ref="G21:K21"/>
    <mergeCell ref="J5:K5"/>
    <mergeCell ref="J14:K14"/>
    <mergeCell ref="B30:E30"/>
    <mergeCell ref="J10:K10"/>
    <mergeCell ref="G23:K23"/>
    <mergeCell ref="J13:K13"/>
    <mergeCell ref="A1:K1"/>
    <mergeCell ref="J9:K9"/>
    <mergeCell ref="H30:K30"/>
    <mergeCell ref="J6:K6"/>
    <mergeCell ref="J15:K15"/>
    <mergeCell ref="H29:K29"/>
    <mergeCell ref="B31:E31"/>
    <mergeCell ref="J11:K11"/>
    <mergeCell ref="H31:K31"/>
    <mergeCell ref="J16:K16"/>
    <mergeCell ref="G24:K24"/>
    <mergeCell ref="J7:K7"/>
    <mergeCell ref="A2:K2"/>
    <mergeCell ref="A4:K4"/>
    <mergeCell ref="J12:K12"/>
    <mergeCell ref="A20:K20"/>
    <mergeCell ref="G25:K25"/>
    <mergeCell ref="B29:E29"/>
    <mergeCell ref="A28:K28"/>
    <mergeCell ref="J8:K8"/>
    <mergeCell ref="G22:K22"/>
    <mergeCell ref="J17:K17"/>
  </mergeCells>
  <dataValidations count="1">
    <dataValidation sqref="G6:G17" showDropDown="0" showInputMessage="0" showErrorMessage="0" allowBlank="0" type="list">
      <formula1>"✅ Erfüllt,⚠️ Teilweise,❌ Nicht erfüllt,[ ] Offen"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en-US</dc:language>
  <dcterms:created xsi:type="dcterms:W3CDTF">2026-03-26T19:51:12Z</dcterms:created>
  <dcterms:modified xsi:type="dcterms:W3CDTF">2026-04-02T22:54:44Z</dcterms:modified>
  <cp:lastModifiedBy>Oliver Khosla</cp:lastModifiedBy>
  <cp:revision>0</cp:revision>
</cp:coreProperties>
</file>